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ABH -1\AQAR 2021-22\Criterion-III\3.5.2\"/>
    </mc:Choice>
  </mc:AlternateContent>
  <bookViews>
    <workbookView xWindow="0" yWindow="0" windowWidth="21570" windowHeight="7395"/>
  </bookViews>
  <sheets>
    <sheet name="Sheet1" sheetId="1" r:id="rId1"/>
    <sheet name="Sheet2" sheetId="2" r:id="rId2"/>
  </sheets>
  <definedNames>
    <definedName name="_xlnm._FilterDatabase" localSheetId="0" hidden="1">Sheet1!$A$3:$H$62</definedName>
  </definedNames>
  <calcPr calcId="162913"/>
</workbook>
</file>

<file path=xl/calcChain.xml><?xml version="1.0" encoding="utf-8"?>
<calcChain xmlns="http://schemas.openxmlformats.org/spreadsheetml/2006/main">
  <c r="E21" i="1" l="1"/>
  <c r="B21" i="1"/>
  <c r="E13" i="1"/>
  <c r="E61" i="1"/>
  <c r="E60" i="1"/>
  <c r="E59" i="1"/>
  <c r="E58" i="1"/>
  <c r="E57" i="1"/>
  <c r="E56" i="1"/>
  <c r="E55" i="1"/>
  <c r="E54" i="1"/>
  <c r="E53" i="1"/>
  <c r="B53" i="1"/>
  <c r="E52" i="1"/>
  <c r="E51" i="1"/>
  <c r="E50" i="1"/>
  <c r="E49" i="1"/>
  <c r="E48" i="1"/>
  <c r="E47" i="1"/>
  <c r="B47" i="1"/>
  <c r="B58" i="1"/>
  <c r="B57" i="1"/>
  <c r="B56" i="1"/>
  <c r="B54" i="1"/>
  <c r="B52" i="1"/>
  <c r="B51" i="1"/>
  <c r="E46" i="1"/>
  <c r="E45" i="1"/>
  <c r="E44" i="1"/>
  <c r="E43" i="1"/>
  <c r="E42" i="1"/>
  <c r="E41" i="1"/>
  <c r="E40" i="1"/>
  <c r="B46" i="1"/>
  <c r="B45" i="1"/>
  <c r="B44" i="1"/>
  <c r="B43" i="1"/>
  <c r="B42" i="1"/>
  <c r="B41" i="1"/>
  <c r="B40" i="1"/>
  <c r="E39" i="1"/>
  <c r="B39" i="1"/>
  <c r="E38" i="1"/>
  <c r="E37" i="1"/>
  <c r="B37" i="1"/>
  <c r="E36" i="1"/>
  <c r="E35" i="1"/>
  <c r="E34" i="1"/>
  <c r="E33" i="1"/>
  <c r="E32" i="1"/>
  <c r="E31" i="1"/>
  <c r="E30" i="1"/>
  <c r="B30" i="1"/>
  <c r="E29" i="1"/>
  <c r="E28" i="1"/>
  <c r="E27" i="1"/>
  <c r="B27" i="1"/>
  <c r="E26" i="1"/>
  <c r="E25" i="1"/>
  <c r="E24" i="1"/>
  <c r="E23" i="1"/>
  <c r="B23" i="1"/>
  <c r="E22" i="1"/>
  <c r="B22" i="1"/>
  <c r="E20" i="1"/>
  <c r="B20" i="1"/>
  <c r="E19" i="1"/>
  <c r="E18" i="1"/>
  <c r="E17" i="1"/>
  <c r="E16" i="1"/>
  <c r="E15" i="1"/>
  <c r="E14" i="1"/>
  <c r="E12" i="1"/>
  <c r="B12" i="1"/>
  <c r="E11" i="1"/>
  <c r="B11" i="1"/>
  <c r="E10" i="1"/>
  <c r="B10" i="1"/>
  <c r="E9" i="1"/>
  <c r="B9" i="1"/>
  <c r="B8" i="1"/>
  <c r="E8" i="1"/>
  <c r="E7" i="1"/>
  <c r="B7" i="1"/>
  <c r="E6" i="1"/>
  <c r="E5" i="1"/>
  <c r="E4" i="1"/>
  <c r="E62" i="1" l="1"/>
</calcChain>
</file>

<file path=xl/sharedStrings.xml><?xml version="1.0" encoding="utf-8"?>
<sst xmlns="http://schemas.openxmlformats.org/spreadsheetml/2006/main" count="650" uniqueCount="185">
  <si>
    <t>3.5.2 Revenue generated from consultancy and corporate training during the year (INR in Lakhs)</t>
  </si>
  <si>
    <t xml:space="preserve">3.5.2.1: Total amount generated from consultancy  and corporate training  year wise during the year (INR in lakhs) </t>
  </si>
  <si>
    <t>Name of the consultant</t>
  </si>
  <si>
    <t>Name of consultancy project</t>
  </si>
  <si>
    <t>Consulting/Sponsoring agency with contact details</t>
  </si>
  <si>
    <t>Year</t>
  </si>
  <si>
    <t>Revenue generated (INR in Lakhs)</t>
  </si>
  <si>
    <t>Revenue generated from corporate training during the year</t>
  </si>
  <si>
    <t>Names of the teacher-consultants/corporate trainers</t>
  </si>
  <si>
    <t>Title of the corporate training program</t>
  </si>
  <si>
    <t>Agency seeking training with contact details</t>
  </si>
  <si>
    <t>Revenue generated (amount in rupees)</t>
  </si>
  <si>
    <t>Number of trainees</t>
  </si>
  <si>
    <t>POP Council Project</t>
  </si>
  <si>
    <t>CNNS Project</t>
  </si>
  <si>
    <t>2021-22</t>
  </si>
  <si>
    <t>UNFPA Project</t>
  </si>
  <si>
    <t>IIPS SAMARTH WHO Project</t>
  </si>
  <si>
    <t>Swabhimaan Project</t>
  </si>
  <si>
    <t>IIPS WHO SETPS Project</t>
  </si>
  <si>
    <t>Population Council Project</t>
  </si>
  <si>
    <t>Project</t>
  </si>
  <si>
    <t>LASI VISION Project</t>
  </si>
  <si>
    <t>International Institute for Population Science</t>
  </si>
  <si>
    <t>Govandi Station Road, Deonar,</t>
  </si>
  <si>
    <t>Mumbai - 400 088</t>
  </si>
  <si>
    <t>Institute Development Fund</t>
  </si>
  <si>
    <t>Ledger Account</t>
  </si>
  <si>
    <t/>
  </si>
  <si>
    <t>1-Apr-21 to 31-Mar-22</t>
  </si>
  <si>
    <t>Date</t>
  </si>
  <si>
    <t>Particulars</t>
  </si>
  <si>
    <t>Vch Type</t>
  </si>
  <si>
    <t>Vch No.</t>
  </si>
  <si>
    <t>Debit</t>
  </si>
  <si>
    <t>Credit</t>
  </si>
  <si>
    <t>Dr</t>
  </si>
  <si>
    <t>TDS Receivable</t>
  </si>
  <si>
    <t>Journal</t>
  </si>
  <si>
    <t>JE/2020-21</t>
  </si>
  <si>
    <t>Being interest received on Income tax refund is credited to IDF A/C</t>
  </si>
  <si>
    <t>Being Interest on Income tax refund for A.Y-2017-18 was wrongly credited to TDS Receivable account. Hence, as per direction of AFO the interest part is transferred to IDF A/C.</t>
  </si>
  <si>
    <t>SBI Capital and Other Fund A/c - 36450406308</t>
  </si>
  <si>
    <t>Receipt</t>
  </si>
  <si>
    <t>B-</t>
  </si>
  <si>
    <t>Credited in Bank Account dt.03.4.2021</t>
  </si>
  <si>
    <t>Credited in Bank Account dt.06.4.2021</t>
  </si>
  <si>
    <t>Being amount Received from POP Council on dated 06-04-2021</t>
  </si>
  <si>
    <t>Credited in Bank Account dt.07.4.2021</t>
  </si>
  <si>
    <t>Being amount received from CNNS on dated 07-04-2021.</t>
  </si>
  <si>
    <t>Being amount received from UNFPA on dated 07-04-2021</t>
  </si>
  <si>
    <t>Credited in Bank Account dt.08.04.2021</t>
  </si>
  <si>
    <t>Being amt. credited in SBI Capital &amp; Other fund A/c from Mr. Rahul Kumar t/w return of advance amount vide bank statement dated 08-04-2021.</t>
  </si>
  <si>
    <t>IIPS - SAMARTH - WHO Project</t>
  </si>
  <si>
    <t>JE/2021-2022/</t>
  </si>
  <si>
    <t>Being institutional charges received from IIPS samarth WHO project for FY 2019-20 (Rs.1134518*10/100).</t>
  </si>
  <si>
    <t>Credited in Bank Account dt.17.04.2021</t>
  </si>
  <si>
    <t>Being amount transferred from Swabhimaan as Institute Development Fund on dated 17-04-2021</t>
  </si>
  <si>
    <t>Credited in Bank Account dt.17.4.2021 Consultancy fee from IIPS WHO STEPS Project Mumbai for 1/3 IDF to IIPS and Director.</t>
  </si>
  <si>
    <t>Being amount received in IIPS Account 308 on dated 17.4.2021 as per bank statement from IIPS WHO STEPS Project Mumbai t/w consultancy fee of IIPS, Director and IIPS other Facutly and Staff fee vide letter enclosed.</t>
  </si>
  <si>
    <t>Consultancy fee from Popcouncil Project from October 2020 to December 2020 for 1/3 IDF to IIPS and Director.</t>
  </si>
  <si>
    <t>Being amount received in IIPS Account 308 on dated 20.4.2021 as per bank statement from IIPS Project Funded by Population Council Project t/w consultancy fee of IIPS, Director and IIPS other Facutly and Staff fee vide letter enclosed.</t>
  </si>
  <si>
    <t>Consultancy fee from Popcouncil Project from January 2021 to March 2021 for 1/3 IDF to IIPS and Director.</t>
  </si>
  <si>
    <t>Being amount received in IIPS Account 308 on dated 26.4.2021 as per bank statement from IIPS Project Funded by Population Council Project t/w consultancy fee of IIPS, Director and IIPS other Facutly and Staff fee vide letter enclosed.</t>
  </si>
  <si>
    <t>IIPS - POP COUNCIL PROJECT</t>
  </si>
  <si>
    <t>Payment</t>
  </si>
  <si>
    <t>B-037 (A)</t>
  </si>
  <si>
    <t>Being amount transferred from IIPS main A/c t/w grant of IIPS - Pop council project against Overhead Charges by Pop Council Project for the period April 20 to Dec 20 and return Institute loan amount vide director approval attached.</t>
  </si>
  <si>
    <t>Credited in Bank Account dt.30.4.2021</t>
  </si>
  <si>
    <t>State Bank of India, Deonar,(A/c No.54179)</t>
  </si>
  <si>
    <t>B-009 (A)</t>
  </si>
  <si>
    <t>Being amount reversed/credited by bank due to wrong A/c of Mr.Rakesh Watekar - Project TMC Salary April 2021.</t>
  </si>
  <si>
    <t>Being amount received from Lasi Vision on dated 21-05-2021.</t>
  </si>
  <si>
    <t>Credited in Bank Account dt.21.5.2021</t>
  </si>
  <si>
    <t>Credited in Bank Account dt.15.6.2021</t>
  </si>
  <si>
    <t>Credited in Bank Account dt.24.6.2021</t>
  </si>
  <si>
    <t>B-18</t>
  </si>
  <si>
    <t>IIPS CNSM Project SBI Account closed and Account balance along with interest tranfser to SBI Main Bank A/c - dated 15.6.21 as per transfer letter.</t>
  </si>
  <si>
    <t>Being P.T. for the Month of May 2021 of different projects deposited in IIPS Main account in the month of May/June 2021 as per bank statement attached.</t>
  </si>
  <si>
    <t>Credited in Bank Account dt.30.6.2021</t>
  </si>
  <si>
    <t>Being amt. credited in SBI Capital &amp; Other fund A/c from IIPS-GEH Project to IDF, Director's Consultancy fee to IDF &amp; Honorarium to staff &amp; faculty from May 2021 to June 2021 vide office note approval &amp; bank transfer letter dt.25/06/2021.</t>
  </si>
  <si>
    <t>Being amount transfer from Account 37686661332 IIPS GEH Project on dated 05-07-2021.</t>
  </si>
  <si>
    <t>B-26</t>
  </si>
  <si>
    <t>Being amount received from IIPS Population Council Project t/w Overhead charges from January 2021 to March 2021 vide director approval and bank letter enclosed.</t>
  </si>
  <si>
    <t>Consultancy fee from Popcouncil Project from April to June 2021 for 1/3 IDF to IIPS and Director</t>
  </si>
  <si>
    <t>Being amount received in IIPS Account 308 on dated 10-08-2021 as per bank statement from IIPS Project Funded by Population Council Project t/w consultancy fee of IIPS, Director and IIPS other Facutly and Staff fee vide letter enclosed.</t>
  </si>
  <si>
    <t>Consultancy fee from LASI Vision Project from May 2021 to July 2021 for 1/3 IDF to IIPS and Director.</t>
  </si>
  <si>
    <t>Being amount received in IIPS Account 308 on dated 06-08-2021 as per bank statement from IIPS Project Funded by LASI Vision  Project t/w consultancy fee of IIPS, Director and IIPS other Facutly and Staff fee vide letter enclosed.</t>
  </si>
  <si>
    <t>B-32</t>
  </si>
  <si>
    <t>Institute Overhead Charges - Lasi Vision</t>
  </si>
  <si>
    <t>Being amount credited by IIPs Project by Lasi Vision t/w project overhead charges vide transferred letter enclosed.</t>
  </si>
  <si>
    <t>B-42</t>
  </si>
  <si>
    <t>Project Overhead charges from PCASM Project - A/c 39104421366</t>
  </si>
  <si>
    <t>Being amount received in IIPS Main Account towards Project Overhead charges period March 2021 to May 2021 from IIPS - PCASM project A/c No.  39104421366 vide transfer letter enclosed.</t>
  </si>
  <si>
    <t>Consultancy fee from Swabhimaan Project for 1/3 IDF to IIPS and Director.</t>
  </si>
  <si>
    <t>Being amount received in IIPS Account 308 on dated 22-09-2021 as per bank statement from IIPS Project Funded by Swabhimaan  Project t/w consultancy fee of IIPS, Director and IIPS other Facutly and Staff fee vide letter enclosed.</t>
  </si>
  <si>
    <t>Consultancy fee from IIPS NFHS-5 for Period July 2021 to September 2021 Project for 1/3 IDF to IIPS and Director.</t>
  </si>
  <si>
    <t>Being amount received in IIPS Account 308 on dated 24-09-2021 as per bank statement from IIPS NFHS-5 Project t/w consultancy fee of IIPS, Director and IIPS other Facutly and Staff fee vide letter enclosed.</t>
  </si>
  <si>
    <t>B-47</t>
  </si>
  <si>
    <t>Being amount received in IIPS main Account 54179 on dated 24-09-2021 as per bank statement from IIPS Project by WHO-SAGE Project t/w Overhead charges from April 2020 to March 2021 vide letter enclosed.</t>
  </si>
  <si>
    <t>Consultancy fee from IIPS Population council for Period July 2021 to September 2021 project for 1/3 IDF to IIPS and Director.</t>
  </si>
  <si>
    <t>Being amount received in IIPS Account 308 on dated 05-10-2021 as per bank statement from IIPS Population council Project t/w consultancy fee of IIPS, Director and IIPS other Facutly and Staff fee for the period July 2021 to September 2021 vide letter enclosed.</t>
  </si>
  <si>
    <t>Cr</t>
  </si>
  <si>
    <t>Capital Grant for Fixed Assets-IDF</t>
  </si>
  <si>
    <t>JE/2021-22/FA</t>
  </si>
  <si>
    <t>Being Maruti Ciaz Alpha SHVS (Petrol MT) White Colour Vehicle is purchased from Institute development fund, for official use of Director &amp; Sr. Professor vide  office note, bills and Director approval. (Total Cost of Vehicle Rs.13,27,040/-)</t>
  </si>
  <si>
    <t>B-55</t>
  </si>
  <si>
    <t>Being amount received in IIPS Main Account towards Project Overhead charges period June 2021 to September 2021 from IIPS - PCASM project A/c No.  39104421366 vide transfer letter enclosed.</t>
  </si>
  <si>
    <t>Professional Tax Credit on Bank A/c - dated 14-10-2021 of IIPS LASI Vision Project vide transfer letter attached._x000D_
_x000D_
Professional Tax Credit on Bank A/c - dated 16-10-2021 of IIPS Swabhimaan Project vide transfer letter attached._x000D_
_x000D_
Professional Tax Credit on Bank A/c - dated 18-10-2021 of IIPS UNFPA Project vide transfer letter attached._x000D_
_x000D_
Being amount received in IIPS Main Account towards Project Overhead charges period June 2021 to September 2021 from IIPS - PCASM project A/c No.  39104421366 vide transfer letter enclosed._x000D_
_x000D_
Being amount received in IIPS Main Account from IIPS - PCASM Project on dated 14-10-2021 as Repayment of Loan to release salary for the month of November 2020 and Canteen Bill of PCASM project vide eoffice note and bank statement.</t>
  </si>
  <si>
    <t>Fee for Staff Time</t>
  </si>
  <si>
    <t>B-03</t>
  </si>
  <si>
    <t>Payment of Fee for Faculty/Staff time of Rs.12,99,221/- out of which 1/3 deduction transfer to Institute Developement Fund vide approval attached.</t>
  </si>
  <si>
    <t>Being amount transfer to Faculty/Staff, Staff Welfare Fund, Student Welfare Fund SB A/c and Institute Developement Fund Ledger as per note and director approval.</t>
  </si>
  <si>
    <t>Being amount received in IIPS Account 308 from IIPS - GEH Projet t/w Institute Development fund, Director and IIPS other Facutly and Staff fee for the period October 2021 vide letter enclosed.</t>
  </si>
  <si>
    <t>Being amount received in IIPS Account 308 from IIPS - GEH Projet t/w 15% Institutional Overhead charges for the priod July 2021 to October 2021 vide letter enclosed.</t>
  </si>
  <si>
    <t>B-61</t>
  </si>
  <si>
    <t>Being amount received in IIPS main Account 54179 on dated 02-11-2021 as per bank statement from IIPS Project by Population Council Project t/w Overhead charges from July 2021 to September 2021 vide letter enclosed.</t>
  </si>
  <si>
    <t>Being amount received in IIPS Account 308 from IIPS - Swabhimaan Project t/w Institute Development fund, Director and IIPS other Facutly and Staff fee vide letter enclosed.</t>
  </si>
  <si>
    <t>Being amount received in IIPS Account 308 from IIPS - Population Council Project.</t>
  </si>
  <si>
    <t>Being amount received in IIPS Account 46308 on dated 06-12-2021 as per bank statement from IIPS Project by WHO-SAGE Project t/w Overhead charges and Fees for staff time from April 2021 to September 2021 vide letter enclosed.</t>
  </si>
  <si>
    <t>B-76 (A)</t>
  </si>
  <si>
    <t>IIPS PCASM Project t/w overhead charges in Bank Statement  credited 08-12-20221 - CASH DEPOSIT-CASH DEPOSIT SELF--</t>
  </si>
  <si>
    <t>Being amount received in IIPS SBI Account 10895954179 on dated 08-12-2021 as per bank statement from IIPS Project by PCASM a/c no. 39104421366 t/w Overhead charges vide letter enclosed.</t>
  </si>
  <si>
    <t>BY TRANSFER-INB trial payment-- IT00IZEIB1 TRANSFER FROM 11183422614   Mr. SARANG PRADIPKUMAR /  dt. 9-12-2021</t>
  </si>
  <si>
    <t>Being amount received in IIPS Account 308 from Dr. Sarang Pedgaonkar to supporting DHS in Nepal as Biomarker consultantt t/w 1/3 IDF on Consultancy fees ($378/3=$1260@74.23 = Rs.93530, vide letter enclosed.</t>
  </si>
  <si>
    <t>Being amount received in IIPS SBI Account 46308 on dated 10-11-2021 as per bank statement from IIPS Project by PCASM Project t/w Overhead charges and Fees for staff time vide letter enclosed.</t>
  </si>
  <si>
    <t>Being amount received in IIPS Account 46308 on dated 18-12-2021 as per bank statement from IIPS Project by Institute Population Council A/c 39686360204  t/w Overhead charges of Demographic and Health survey research project of Mr. Anjani Kumar Mishra vide bank letter enclosed.</t>
  </si>
  <si>
    <t>Being amount received in IIPS SBI Account 46308 on dated 18-12-2021 as per bank statement from IIPS Project by LASI-Vision Project t/w Overhead charges and Fees for staff time vide letter enclosed.</t>
  </si>
  <si>
    <t>Being amount received in IIPS SBI Account 46308 on dated 20-12-2021 as per bank statement from IIPS NFHS - 5 Project t/w Overhead charges and Fees for staff time vide letter enclosed.</t>
  </si>
  <si>
    <t>B-86</t>
  </si>
  <si>
    <t>Being amount received in IIPS SBI Account 10895954179 on dated 29-12-2021 as per bank statement from IIPS Project by LASI-VISION a/c no. 39852576791 t/w Overhead charges for period July 2021 to December 2021 vide letter enclosed.</t>
  </si>
  <si>
    <t>B-90</t>
  </si>
  <si>
    <t>Being amount received in IIPS SBI Account 10895954179 on dated 07-01-2022 as per bank statement from IIPS Project by PCASM a/c no. 39104421366 t/w Overhead charges for December 2021 vide letter enclosed.</t>
  </si>
  <si>
    <t>B-488</t>
  </si>
  <si>
    <t>Rajdeep Stationers &amp; Printers, Bill No.2741  dt.24/11/2021 t/w purchase and supply of Metal Shelving Racks 10 Qty. for Rented BSNL Office Building, Deonar, Mumbai vide Director approval.</t>
  </si>
  <si>
    <t>Being amt. transfer to Debolina Dey(Bhaumik), Swarnali Roy, Kajori Banerjee, M/s.Automobile Resort, Arihant Infotech, Rajdeep Stationers &amp; Printers, (Bill No.2741  dt.24/11/2021 t/w purchase and supply of Metal Shelving Racks 10 Qty. for Rented BSNL Office Building, Deonar, Mumbai), Prof.M.P.Rajan and Prime Style SB A/c vide office note, Bills and Director approval.</t>
  </si>
  <si>
    <t>B-489</t>
  </si>
  <si>
    <t>Shingar Technologies, Bill No.105 dt.24/11/2021 t/w Purchase of Revolving Chair 35 Qty. for  Rented BSNL Office premisues/Building, Deonar, Mumbai vide approval attached.</t>
  </si>
  <si>
    <t>Being amt. transfer to Prince Internet &amp; Electrical Works,(Proprietor Mr.Raju B. Chintatur), Bill No.PIE/12/0011 t/w Electrical Ponits Wiring Labour Charges for 03 Days for 02 Labour @950/- per day for Rented BSNL office Electrical works, Shubham Electric Hardware Aluminium, Shingar Technologies, Bill No.105 dt.24/11/2021 t/w Purchase of Revolving Chair 35 Qty. for  Rented BSNL Office premisues/Building, Deonar, Mumbai, Crystal Glass and Sharda Stationery &amp; Xerox  SB A/c vide office note, bills and Director approval.</t>
  </si>
  <si>
    <t>B-489 (A)</t>
  </si>
  <si>
    <t>Being amount transferred from IIPS Main account to IIPS - Lasi vision Project account towards returning Project overhead charges for period July 2021 to Dec 2021 agst. V. No. B -86 dt. 30-12-2021 vide bank transferred letter enclosed.</t>
  </si>
  <si>
    <t>B-96 (A)</t>
  </si>
  <si>
    <t>Being amount received in IIPS SBI Account 10895954179 on dated 20-01-2022 as per bank statement from IIPS Project by LASI-VISION a/c no. 39852576791 t/w Overhead charges for period July 2021 to December 2021 vide letter enclosed.</t>
  </si>
  <si>
    <t>NFHS Project - 6 Fund on account of Salary of Staff for 3 months Jan 22 to Mar 22 transferred to NFHS - 5 from 30% of Interest earned from IDF</t>
  </si>
  <si>
    <t>Being amount transferred to NFHS - 5 t/w Fund on account of Salary of Staff for 3 months Jan 22 to Mar 22 of NFHS Projet-6 from 30% of Interest earned from IDF A/c,IIPS SBI Capital and other Fund A/c 36450406308 vide director approval attached.</t>
  </si>
  <si>
    <t>Being amount received in IIPS SBI Account 46308 on dated 15-02-2022 as per bank statement from IIPS Project by Swabhimaan Project t/w Overhead charges and Fees for staff time vide letter enclosed.</t>
  </si>
  <si>
    <t>IDF for the period March 2021 to Jan 2022</t>
  </si>
  <si>
    <t>Being amount received in IIPS SBI Account 46308 on dated 19-02-2022 as per bank statement from Project PI of University of Manitoba Project t/w 1/3 of Institute Development Fund of IIPS, Director and Staff fee for the period March 2021 to January 2022 vide letter enclosed.</t>
  </si>
  <si>
    <t>Being amount received in IIPS SBI Account 46308 on dated 25-02-2022 as per bank statement</t>
  </si>
  <si>
    <t>Being amount received in IIPS Account 308 from IIPS - IFFRI Projet t/w Institute Development fund, Director and IIPS other Facutly and Staff fee for the period January 2022 to March 2022 vide letter enclosed.</t>
  </si>
  <si>
    <t>Being amount received in IIPS Account 308 from IIPS - NFHS- 5 Projet t/w Institute Development fund, Director and IIPS other Facutly and Staff fee for the period January 2022 to March 2022 vide letter enclosed.</t>
  </si>
  <si>
    <t>B-125</t>
  </si>
  <si>
    <t>Being amt. received from Dr.Sarang Pedgaonkar SB A/c t/w 1/3 of Consultancy fees for support DHS in Nepal Survey as biomarker consultant to ICF vide office note approval.</t>
  </si>
  <si>
    <t>B</t>
  </si>
  <si>
    <t>Being amount credited on dated 30-03-2022.</t>
  </si>
  <si>
    <t>Interest on Capital Grant/Fund</t>
  </si>
  <si>
    <t>JE/2021-2022</t>
  </si>
  <si>
    <t>Beng for the year 2021-22 transfered to respective fund</t>
  </si>
  <si>
    <t>Staff Welfare Fund A/c</t>
  </si>
  <si>
    <t>JE/2021-22/Year End</t>
  </si>
  <si>
    <t>Being the o/s balance of above ledger is transfer to IDF and sale of tender as the project activity is completed.</t>
  </si>
  <si>
    <t>Closing Balance</t>
  </si>
  <si>
    <t>IIPS-GEH Project</t>
  </si>
  <si>
    <t>PCASM Project</t>
  </si>
  <si>
    <t>IIPS NFHS-5 Project</t>
  </si>
  <si>
    <t>WHO-SAGE Project</t>
  </si>
  <si>
    <t>IIPS - PCASM project</t>
  </si>
  <si>
    <t>Staff time fee</t>
  </si>
  <si>
    <t>IIPS - GEH Projet</t>
  </si>
  <si>
    <t>IIPS - Swabhimaan Project</t>
  </si>
  <si>
    <t>Dr. SARANG PRADIPKUMAR</t>
  </si>
  <si>
    <t>LASI-VISION</t>
  </si>
  <si>
    <t>University of Manitoba Project</t>
  </si>
  <si>
    <t>IFFRI Projet</t>
  </si>
  <si>
    <t>IIPS Population Council Project</t>
  </si>
  <si>
    <t>N.A</t>
  </si>
  <si>
    <t>Bill and Melinda Gates Foundation / Doris.kuzma@umanitoba.ca.</t>
  </si>
  <si>
    <t xml:space="preserve">Swiss Agency for Development and Global Corporation/  &lt;fabrice.kaempfen@unil.ch&gt;; </t>
  </si>
  <si>
    <t xml:space="preserve">Population Council /RACHARYA@popcouncil.org; </t>
  </si>
  <si>
    <t>IFPRI-International food policy research institute/
ifpri@cgiar.org; www.ifpri.org</t>
  </si>
  <si>
    <t>UNFPA</t>
  </si>
  <si>
    <t>UNICEF,New Delhi/ktiwari@unicef.org</t>
  </si>
  <si>
    <t>UNICEF.Maharashtra/akvora@unicef.org</t>
  </si>
  <si>
    <t>Consultancy Project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</si>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</sst>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43" formatCode="_ * #,##0.00_ ;_ * \-#,##0.00_ ;_ * &quot;-&quot;??_ ;_ @_ "/>
    <numFmt numFmtId="164" formatCode="&quot;&quot;0.00"/>
    <numFmt numFmtId="165" formatCode="_ * #,##0_ ;_ * \-#,##0_ ;_ * &quot;-&quot;??_ ;_ @_ 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2"/>
      <color theme="1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i/>
      <sz val="9"/>
      <color theme="1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56">
    <xf numFmtId="0" fontId="0" fillId="0" borderId="0" xfId="0"/>
    <xf numFmtId="0" fontId="0" fillId="0" borderId="1" xfId="0" applyBorder="1"/>
    <xf numFmtId="43" fontId="0" fillId="0" borderId="0" xfId="1" applyNumberFormat="1" applyFont="1"/>
    <xf numFmtId="43" fontId="0" fillId="0" borderId="1" xfId="1" applyNumberFormat="1" applyFont="1" applyBorder="1"/>
    <xf numFmtId="0" fontId="0" fillId="0" borderId="0" xfId="0"/>
    <xf numFmtId="0" fontId="3" fillId="0" borderId="0" xfId="0" applyFont="1" applyAlignment="1">
      <alignment vertical="top"/>
    </xf>
    <xf numFmtId="49" fontId="6" fillId="0" borderId="0" xfId="0" applyNumberFormat="1" applyFont="1" applyAlignment="1">
      <alignment vertical="top"/>
    </xf>
    <xf numFmtId="49" fontId="3" fillId="0" borderId="0" xfId="0" applyNumberFormat="1" applyFont="1" applyAlignment="1">
      <alignment vertical="top"/>
    </xf>
    <xf numFmtId="49" fontId="5" fillId="0" borderId="3" xfId="0" applyNumberFormat="1" applyFont="1" applyBorder="1" applyAlignment="1">
      <alignment horizontal="right" vertical="top"/>
    </xf>
    <xf numFmtId="49" fontId="5" fillId="0" borderId="3" xfId="0" applyNumberFormat="1" applyFont="1" applyBorder="1" applyAlignment="1">
      <alignment vertical="top"/>
    </xf>
    <xf numFmtId="0" fontId="5" fillId="0" borderId="0" xfId="0" applyFont="1" applyAlignment="1">
      <alignment horizontal="right" vertical="top"/>
    </xf>
    <xf numFmtId="15" fontId="5" fillId="0" borderId="0" xfId="0" applyNumberFormat="1" applyFont="1" applyAlignment="1">
      <alignment horizontal="right" vertical="top"/>
    </xf>
    <xf numFmtId="49" fontId="8" fillId="0" borderId="0" xfId="0" applyNumberFormat="1" applyFont="1" applyAlignment="1">
      <alignment vertical="top"/>
    </xf>
    <xf numFmtId="49" fontId="5" fillId="0" borderId="0" xfId="0" applyNumberFormat="1" applyFont="1" applyAlignment="1">
      <alignment horizontal="right" vertical="top"/>
    </xf>
    <xf numFmtId="49" fontId="7" fillId="0" borderId="0" xfId="0" applyNumberFormat="1" applyFont="1" applyAlignment="1">
      <alignment vertical="top" wrapText="1"/>
    </xf>
    <xf numFmtId="49" fontId="7" fillId="0" borderId="0" xfId="0" applyNumberFormat="1" applyFont="1" applyAlignment="1">
      <alignment horizontal="left" vertical="top" wrapText="1" indent="2"/>
    </xf>
    <xf numFmtId="49" fontId="3" fillId="0" borderId="0" xfId="0" applyNumberFormat="1" applyFont="1" applyAlignment="1">
      <alignment horizontal="right" vertical="top"/>
    </xf>
    <xf numFmtId="49" fontId="8" fillId="0" borderId="0" xfId="0" applyNumberFormat="1" applyFont="1" applyAlignment="1">
      <alignment horizontal="left" vertical="top" indent="5"/>
    </xf>
    <xf numFmtId="165" fontId="3" fillId="0" borderId="0" xfId="2" applyNumberFormat="1" applyFont="1" applyAlignment="1">
      <alignment vertical="top"/>
    </xf>
    <xf numFmtId="165" fontId="3" fillId="0" borderId="0" xfId="1" applyNumberFormat="1" applyFont="1" applyAlignment="1">
      <alignment vertical="top"/>
    </xf>
    <xf numFmtId="165" fontId="6" fillId="0" borderId="3" xfId="1" applyNumberFormat="1" applyFont="1" applyBorder="1" applyAlignment="1">
      <alignment horizontal="right" vertical="top"/>
    </xf>
    <xf numFmtId="165" fontId="8" fillId="0" borderId="0" xfId="1" applyNumberFormat="1" applyFont="1" applyAlignment="1">
      <alignment horizontal="right" vertical="top"/>
    </xf>
    <xf numFmtId="165" fontId="0" fillId="0" borderId="0" xfId="1" applyNumberFormat="1" applyFont="1"/>
    <xf numFmtId="165" fontId="3" fillId="0" borderId="6" xfId="1" applyNumberFormat="1" applyFont="1" applyBorder="1" applyAlignment="1">
      <alignment horizontal="right" vertical="top"/>
    </xf>
    <xf numFmtId="165" fontId="3" fillId="0" borderId="0" xfId="1" applyNumberFormat="1" applyFont="1" applyAlignment="1">
      <alignment horizontal="right" vertical="top"/>
    </xf>
    <xf numFmtId="165" fontId="8" fillId="0" borderId="3" xfId="1" applyNumberFormat="1" applyFont="1" applyBorder="1" applyAlignment="1">
      <alignment horizontal="right" vertical="top"/>
    </xf>
    <xf numFmtId="0" fontId="0" fillId="0" borderId="2" xfId="0" applyFont="1" applyBorder="1"/>
    <xf numFmtId="0" fontId="0" fillId="0" borderId="3" xfId="0" applyFont="1" applyBorder="1" applyAlignment="1">
      <alignment wrapText="1"/>
    </xf>
    <xf numFmtId="0" fontId="0" fillId="0" borderId="3" xfId="0" applyFont="1" applyBorder="1"/>
    <xf numFmtId="43" fontId="2" fillId="0" borderId="4" xfId="1" applyNumberFormat="1" applyFont="1" applyBorder="1" applyAlignment="1">
      <alignment wrapText="1"/>
    </xf>
    <xf numFmtId="1" fontId="0" fillId="0" borderId="0" xfId="0" applyNumberFormat="1"/>
    <xf numFmtId="0" fontId="1" fillId="0" borderId="1" xfId="0" applyFont="1" applyBorder="1" applyAlignment="1">
      <alignment horizontal="center" vertical="center" wrapText="1"/>
    </xf>
    <xf numFmtId="43" fontId="1" fillId="0" borderId="1" xfId="1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vertical="top"/>
    </xf>
    <xf numFmtId="0" fontId="0" fillId="0" borderId="1" xfId="0" applyBorder="1" applyAlignment="1">
      <alignment vertical="top" wrapText="1"/>
    </xf>
    <xf numFmtId="43" fontId="2" fillId="0" borderId="1" xfId="1" applyNumberFormat="1" applyFont="1" applyBorder="1" applyAlignment="1">
      <alignment vertical="top" wrapText="1"/>
    </xf>
    <xf numFmtId="0" fontId="0" fillId="0" borderId="1" xfId="0" applyFont="1" applyBorder="1" applyAlignment="1">
      <alignment vertical="top" wrapText="1"/>
    </xf>
    <xf numFmtId="43" fontId="0" fillId="0" borderId="1" xfId="1" applyNumberFormat="1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/>
    </xf>
    <xf numFmtId="43" fontId="1" fillId="0" borderId="1" xfId="1" applyNumberFormat="1" applyFont="1" applyBorder="1" applyAlignment="1">
      <alignment vertical="top" wrapText="1"/>
    </xf>
    <xf numFmtId="0" fontId="1" fillId="0" borderId="0" xfId="0" applyFont="1"/>
    <xf numFmtId="43" fontId="1" fillId="0" borderId="0" xfId="1" applyNumberFormat="1" applyFont="1"/>
    <xf numFmtId="0" fontId="1" fillId="0" borderId="1" xfId="0" applyFont="1" applyBorder="1" applyAlignment="1">
      <alignment horizontal="right" vertical="top"/>
    </xf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49" fontId="4" fillId="0" borderId="0" xfId="0" applyNumberFormat="1" applyFont="1" applyAlignment="1">
      <alignment vertical="top"/>
    </xf>
    <xf numFmtId="49" fontId="3" fillId="0" borderId="0" xfId="0" applyNumberFormat="1" applyFont="1" applyAlignment="1">
      <alignment vertical="top"/>
    </xf>
    <xf numFmtId="49" fontId="3" fillId="0" borderId="5" xfId="0" applyNumberFormat="1" applyFont="1" applyBorder="1" applyAlignment="1">
      <alignment vertical="top"/>
    </xf>
    <xf numFmtId="49" fontId="4" fillId="0" borderId="6" xfId="0" applyNumberFormat="1" applyFont="1" applyBorder="1" applyAlignment="1">
      <alignment vertical="top"/>
    </xf>
    <xf numFmtId="164" fontId="8" fillId="0" borderId="3" xfId="0" applyNumberFormat="1" applyFont="1" applyBorder="1" applyAlignment="1">
      <alignment horizontal="right" vertical="top"/>
    </xf>
    <xf numFmtId="165" fontId="8" fillId="0" borderId="3" xfId="2" applyNumberFormat="1" applyFont="1" applyBorder="1" applyAlignment="1">
      <alignment horizontal="right" vertical="top"/>
    </xf>
    <xf numFmtId="49" fontId="6" fillId="0" borderId="3" xfId="0" applyNumberFormat="1" applyFont="1" applyBorder="1" applyAlignment="1">
      <alignment horizontal="left" vertical="top" indent="5"/>
    </xf>
    <xf numFmtId="165" fontId="3" fillId="0" borderId="6" xfId="1" applyNumberFormat="1" applyFont="1" applyBorder="1" applyAlignment="1">
      <alignment horizontal="right" vertical="top"/>
    </xf>
    <xf numFmtId="165" fontId="3" fillId="0" borderId="0" xfId="1" applyNumberFormat="1" applyFont="1" applyAlignment="1">
      <alignment horizontal="right" vertical="top"/>
    </xf>
  </cellXfs>
  <cellStyles count="3">
    <cellStyle name="Comma" xfId="1" builtinId="3"/>
    <cellStyle name="Comma 2" xfId="2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UNICEF.Maharashtra/akvora@unicef.org" TargetMode="External"/><Relationship Id="rId2" Type="http://schemas.openxmlformats.org/officeDocument/2006/relationships/hyperlink" Target="mailto:UNICEF.Maharashtra/akvora@unicef.org" TargetMode="External"/><Relationship Id="rId1" Type="http://schemas.openxmlformats.org/officeDocument/2006/relationships/hyperlink" Target="mailto:UNICEF.Maharashtra/akvora@unicef.org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7"/>
  <sheetViews>
    <sheetView tabSelected="1" topLeftCell="A55" zoomScale="106" zoomScaleNormal="106" workbookViewId="0">
      <selection activeCell="C66" sqref="C66"/>
    </sheetView>
  </sheetViews>
  <sheetFormatPr defaultColWidth="26.7109375" defaultRowHeight="15" x14ac:dyDescent="0.25"/>
  <cols>
    <col min="1" max="1" width="27.7109375" customWidth="1"/>
    <col min="2" max="2" width="27.5703125" customWidth="1"/>
    <col min="3" max="3" width="32.7109375" customWidth="1"/>
    <col min="4" max="4" width="9.42578125" customWidth="1"/>
    <col min="5" max="5" width="18" style="2" customWidth="1"/>
    <col min="6" max="6" width="18.5703125" bestFit="1" customWidth="1"/>
  </cols>
  <sheetData>
    <row r="1" spans="1:5" x14ac:dyDescent="0.25">
      <c r="A1" s="41" t="s">
        <v>0</v>
      </c>
      <c r="B1" s="41"/>
      <c r="C1" s="41"/>
      <c r="D1" s="41"/>
      <c r="E1" s="42"/>
    </row>
    <row r="2" spans="1:5" x14ac:dyDescent="0.25">
      <c r="A2" s="41" t="s">
        <v>1</v>
      </c>
      <c r="B2" s="41"/>
      <c r="C2" s="41"/>
      <c r="D2" s="41"/>
      <c r="E2" s="42"/>
    </row>
    <row r="3" spans="1:5" ht="45" x14ac:dyDescent="0.25">
      <c r="A3" s="39" t="s">
        <v>2</v>
      </c>
      <c r="B3" s="38" t="s">
        <v>3</v>
      </c>
      <c r="C3" s="38" t="s">
        <v>4</v>
      </c>
      <c r="D3" s="39" t="s">
        <v>5</v>
      </c>
      <c r="E3" s="40" t="s">
        <v>6</v>
      </c>
    </row>
    <row r="4" spans="1:5" ht="30" x14ac:dyDescent="0.25">
      <c r="A4" s="33" t="s">
        <v>13</v>
      </c>
      <c r="B4" s="33" t="s">
        <v>13</v>
      </c>
      <c r="C4" s="34" t="s">
        <v>178</v>
      </c>
      <c r="D4" s="33" t="s">
        <v>15</v>
      </c>
      <c r="E4" s="35">
        <f>6600/100000</f>
        <v>6.6000000000000003E-2</v>
      </c>
    </row>
    <row r="5" spans="1:5" x14ac:dyDescent="0.25">
      <c r="A5" s="33" t="s">
        <v>14</v>
      </c>
      <c r="B5" s="33" t="s">
        <v>14</v>
      </c>
      <c r="C5" s="36"/>
      <c r="D5" s="33" t="s">
        <v>15</v>
      </c>
      <c r="E5" s="37">
        <f>34000/100000</f>
        <v>0.34</v>
      </c>
    </row>
    <row r="6" spans="1:5" x14ac:dyDescent="0.25">
      <c r="A6" s="33" t="s">
        <v>16</v>
      </c>
      <c r="B6" s="33" t="s">
        <v>16</v>
      </c>
      <c r="C6" s="36" t="s">
        <v>180</v>
      </c>
      <c r="D6" s="33" t="s">
        <v>15</v>
      </c>
      <c r="E6" s="35">
        <f>11251/100000</f>
        <v>0.11251</v>
      </c>
    </row>
    <row r="7" spans="1:5" ht="30" x14ac:dyDescent="0.25">
      <c r="A7" s="33" t="s">
        <v>17</v>
      </c>
      <c r="B7" s="36" t="str">
        <f t="shared" ref="B7:B12" si="0">+A7</f>
        <v>IIPS SAMARTH WHO Project</v>
      </c>
      <c r="C7" s="36"/>
      <c r="D7" s="33" t="s">
        <v>15</v>
      </c>
      <c r="E7" s="35">
        <f>113452/100000</f>
        <v>1.13452</v>
      </c>
    </row>
    <row r="8" spans="1:5" ht="30" x14ac:dyDescent="0.25">
      <c r="A8" s="33" t="s">
        <v>18</v>
      </c>
      <c r="B8" s="36" t="str">
        <f t="shared" si="0"/>
        <v>Swabhimaan Project</v>
      </c>
      <c r="C8" s="36" t="s">
        <v>181</v>
      </c>
      <c r="D8" s="33" t="s">
        <v>15</v>
      </c>
      <c r="E8" s="35">
        <f>60000/100000</f>
        <v>0.6</v>
      </c>
    </row>
    <row r="9" spans="1:5" ht="30" x14ac:dyDescent="0.25">
      <c r="A9" s="33" t="s">
        <v>19</v>
      </c>
      <c r="B9" s="36" t="str">
        <f t="shared" si="0"/>
        <v>IIPS WHO SETPS Project</v>
      </c>
      <c r="C9" s="36"/>
      <c r="D9" s="33" t="s">
        <v>15</v>
      </c>
      <c r="E9" s="35">
        <f>20002/100000</f>
        <v>0.20002</v>
      </c>
    </row>
    <row r="10" spans="1:5" ht="45" x14ac:dyDescent="0.25">
      <c r="A10" s="33" t="s">
        <v>20</v>
      </c>
      <c r="B10" s="36" t="str">
        <f t="shared" si="0"/>
        <v>Population Council Project</v>
      </c>
      <c r="C10" s="34" t="s">
        <v>178</v>
      </c>
      <c r="D10" s="33" t="s">
        <v>15</v>
      </c>
      <c r="E10" s="35">
        <f>99000/100000</f>
        <v>0.99</v>
      </c>
    </row>
    <row r="11" spans="1:5" ht="30" x14ac:dyDescent="0.25">
      <c r="A11" s="33" t="s">
        <v>20</v>
      </c>
      <c r="B11" s="36" t="str">
        <f t="shared" si="0"/>
        <v>Population Council Project</v>
      </c>
      <c r="C11" s="34" t="s">
        <v>178</v>
      </c>
      <c r="D11" s="33" t="s">
        <v>15</v>
      </c>
      <c r="E11" s="35">
        <f>99000/100000</f>
        <v>0.99</v>
      </c>
    </row>
    <row r="12" spans="1:5" ht="33" customHeight="1" x14ac:dyDescent="0.25">
      <c r="A12" s="33" t="s">
        <v>20</v>
      </c>
      <c r="B12" s="36" t="str">
        <f t="shared" si="0"/>
        <v>Population Council Project</v>
      </c>
      <c r="C12" s="34" t="s">
        <v>178</v>
      </c>
      <c r="D12" s="33" t="s">
        <v>15</v>
      </c>
      <c r="E12" s="35">
        <f>316916/100000</f>
        <v>3.1691600000000002</v>
      </c>
    </row>
    <row r="13" spans="1:5" s="4" customFormat="1" x14ac:dyDescent="0.25">
      <c r="A13" s="36" t="s">
        <v>21</v>
      </c>
      <c r="B13" s="36" t="s">
        <v>183</v>
      </c>
      <c r="C13" s="38"/>
      <c r="D13" s="33" t="s">
        <v>15</v>
      </c>
      <c r="E13" s="35">
        <f>204000/100000</f>
        <v>2.04</v>
      </c>
    </row>
    <row r="14" spans="1:5" x14ac:dyDescent="0.25">
      <c r="A14" s="36" t="s">
        <v>21</v>
      </c>
      <c r="B14" s="36" t="s">
        <v>183</v>
      </c>
      <c r="C14" s="36"/>
      <c r="D14" s="33" t="s">
        <v>15</v>
      </c>
      <c r="E14" s="35">
        <f>216000/100000</f>
        <v>2.16</v>
      </c>
    </row>
    <row r="15" spans="1:5" x14ac:dyDescent="0.25">
      <c r="A15" s="36" t="s">
        <v>21</v>
      </c>
      <c r="B15" s="36" t="s">
        <v>183</v>
      </c>
      <c r="C15" s="36"/>
      <c r="D15" s="33" t="s">
        <v>15</v>
      </c>
      <c r="E15" s="35">
        <f>197491/100000</f>
        <v>1.9749099999999999</v>
      </c>
    </row>
    <row r="16" spans="1:5" ht="48.75" customHeight="1" x14ac:dyDescent="0.25">
      <c r="A16" s="33" t="s">
        <v>22</v>
      </c>
      <c r="B16" s="33" t="s">
        <v>22</v>
      </c>
      <c r="C16" s="36" t="s">
        <v>177</v>
      </c>
      <c r="D16" s="33" t="s">
        <v>15</v>
      </c>
      <c r="E16" s="35">
        <f>110400/100000</f>
        <v>1.1040000000000001</v>
      </c>
    </row>
    <row r="17" spans="1:5" x14ac:dyDescent="0.25">
      <c r="A17" s="36" t="s">
        <v>21</v>
      </c>
      <c r="B17" s="36" t="s">
        <v>21</v>
      </c>
      <c r="C17" s="36"/>
      <c r="D17" s="33" t="s">
        <v>15</v>
      </c>
      <c r="E17" s="35">
        <f>215280/100000</f>
        <v>2.1528</v>
      </c>
    </row>
    <row r="18" spans="1:5" x14ac:dyDescent="0.25">
      <c r="A18" s="33" t="s">
        <v>165</v>
      </c>
      <c r="B18" s="33" t="s">
        <v>165</v>
      </c>
      <c r="C18" s="36"/>
      <c r="D18" s="33" t="s">
        <v>15</v>
      </c>
      <c r="E18" s="35">
        <f>194400/100000</f>
        <v>1.944</v>
      </c>
    </row>
    <row r="19" spans="1:5" x14ac:dyDescent="0.25">
      <c r="A19" s="36" t="s">
        <v>21</v>
      </c>
      <c r="B19" s="36" t="s">
        <v>21</v>
      </c>
      <c r="C19" s="36"/>
      <c r="D19" s="33" t="s">
        <v>15</v>
      </c>
      <c r="E19" s="35">
        <f>204000/100000</f>
        <v>2.04</v>
      </c>
    </row>
    <row r="20" spans="1:5" x14ac:dyDescent="0.25">
      <c r="A20" s="33" t="s">
        <v>162</v>
      </c>
      <c r="B20" s="33" t="str">
        <f>+A20</f>
        <v>IIPS-GEH Project</v>
      </c>
      <c r="C20" s="36"/>
      <c r="D20" s="33" t="s">
        <v>15</v>
      </c>
      <c r="E20" s="35">
        <f>72000/100000</f>
        <v>0.72</v>
      </c>
    </row>
    <row r="21" spans="1:5" s="4" customFormat="1" x14ac:dyDescent="0.25">
      <c r="A21" s="33" t="s">
        <v>162</v>
      </c>
      <c r="B21" s="33" t="str">
        <f>+A21</f>
        <v>IIPS-GEH Project</v>
      </c>
      <c r="C21" s="36"/>
      <c r="D21" s="33" t="s">
        <v>15</v>
      </c>
      <c r="E21" s="35">
        <f>397109/100000</f>
        <v>3.9710899999999998</v>
      </c>
    </row>
    <row r="22" spans="1:5" ht="30" x14ac:dyDescent="0.25">
      <c r="A22" s="33" t="s">
        <v>174</v>
      </c>
      <c r="B22" s="36" t="str">
        <f>+A22</f>
        <v>IIPS Population Council Project</v>
      </c>
      <c r="C22" s="34" t="s">
        <v>178</v>
      </c>
      <c r="D22" s="33" t="s">
        <v>15</v>
      </c>
      <c r="E22" s="35">
        <f>219152/100000</f>
        <v>2.1915200000000001</v>
      </c>
    </row>
    <row r="23" spans="1:5" ht="30" x14ac:dyDescent="0.25">
      <c r="A23" s="33" t="s">
        <v>20</v>
      </c>
      <c r="B23" s="36" t="str">
        <f>+A23</f>
        <v>Population Council Project</v>
      </c>
      <c r="C23" s="34" t="s">
        <v>178</v>
      </c>
      <c r="D23" s="33" t="s">
        <v>15</v>
      </c>
      <c r="E23" s="35">
        <f>99000/100000</f>
        <v>0.99</v>
      </c>
    </row>
    <row r="24" spans="1:5" ht="51.75" customHeight="1" x14ac:dyDescent="0.25">
      <c r="A24" s="33" t="s">
        <v>22</v>
      </c>
      <c r="B24" s="33" t="s">
        <v>22</v>
      </c>
      <c r="C24" s="36" t="s">
        <v>177</v>
      </c>
      <c r="D24" s="33" t="s">
        <v>15</v>
      </c>
      <c r="E24" s="35">
        <f>72000/100000</f>
        <v>0.72</v>
      </c>
    </row>
    <row r="25" spans="1:5" ht="49.5" customHeight="1" x14ac:dyDescent="0.25">
      <c r="A25" s="33" t="s">
        <v>22</v>
      </c>
      <c r="B25" s="33" t="s">
        <v>22</v>
      </c>
      <c r="C25" s="36" t="s">
        <v>177</v>
      </c>
      <c r="D25" s="33" t="s">
        <v>15</v>
      </c>
      <c r="E25" s="35">
        <f>263448/100000</f>
        <v>2.6344799999999999</v>
      </c>
    </row>
    <row r="26" spans="1:5" ht="30" x14ac:dyDescent="0.25">
      <c r="A26" s="33" t="s">
        <v>163</v>
      </c>
      <c r="B26" s="33" t="s">
        <v>163</v>
      </c>
      <c r="C26" s="36" t="s">
        <v>182</v>
      </c>
      <c r="D26" s="33" t="s">
        <v>15</v>
      </c>
      <c r="E26" s="35">
        <f>93374/100000</f>
        <v>0.93374000000000001</v>
      </c>
    </row>
    <row r="27" spans="1:5" ht="30" x14ac:dyDescent="0.25">
      <c r="A27" s="33" t="s">
        <v>18</v>
      </c>
      <c r="B27" s="36" t="str">
        <f>+A27</f>
        <v>Swabhimaan Project</v>
      </c>
      <c r="C27" s="36" t="s">
        <v>181</v>
      </c>
      <c r="D27" s="33" t="s">
        <v>15</v>
      </c>
      <c r="E27" s="35">
        <f>54400/100000</f>
        <v>0.54400000000000004</v>
      </c>
    </row>
    <row r="28" spans="1:5" x14ac:dyDescent="0.25">
      <c r="A28" s="33" t="s">
        <v>164</v>
      </c>
      <c r="B28" s="33" t="s">
        <v>164</v>
      </c>
      <c r="C28" s="36"/>
      <c r="D28" s="33" t="s">
        <v>15</v>
      </c>
      <c r="E28" s="35">
        <f>207999/100000</f>
        <v>2.07999</v>
      </c>
    </row>
    <row r="29" spans="1:5" x14ac:dyDescent="0.25">
      <c r="A29" s="33" t="s">
        <v>165</v>
      </c>
      <c r="B29" s="36" t="s">
        <v>165</v>
      </c>
      <c r="C29" s="36"/>
      <c r="D29" s="33" t="s">
        <v>15</v>
      </c>
      <c r="E29" s="35">
        <f>108720/100000</f>
        <v>1.0871999999999999</v>
      </c>
    </row>
    <row r="30" spans="1:5" s="4" customFormat="1" ht="30" x14ac:dyDescent="0.25">
      <c r="A30" s="33" t="s">
        <v>20</v>
      </c>
      <c r="B30" s="36" t="str">
        <f>+A30</f>
        <v>Population Council Project</v>
      </c>
      <c r="C30" s="34" t="s">
        <v>178</v>
      </c>
      <c r="D30" s="33" t="s">
        <v>15</v>
      </c>
      <c r="E30" s="35">
        <f>99000/100000</f>
        <v>0.99</v>
      </c>
    </row>
    <row r="31" spans="1:5" s="4" customFormat="1" x14ac:dyDescent="0.25">
      <c r="A31" s="33" t="s">
        <v>166</v>
      </c>
      <c r="B31" s="36" t="s">
        <v>166</v>
      </c>
      <c r="C31" s="36"/>
      <c r="D31" s="33" t="s">
        <v>15</v>
      </c>
      <c r="E31" s="35">
        <f>175029/100000</f>
        <v>1.7502899999999999</v>
      </c>
    </row>
    <row r="32" spans="1:5" s="4" customFormat="1" x14ac:dyDescent="0.25">
      <c r="A32" s="33" t="s">
        <v>167</v>
      </c>
      <c r="B32" s="33" t="s">
        <v>167</v>
      </c>
      <c r="C32" s="36"/>
      <c r="D32" s="33" t="s">
        <v>15</v>
      </c>
      <c r="E32" s="35">
        <f>433037/100000</f>
        <v>4.3303700000000003</v>
      </c>
    </row>
    <row r="33" spans="1:5" s="4" customFormat="1" x14ac:dyDescent="0.25">
      <c r="A33" s="36" t="s">
        <v>21</v>
      </c>
      <c r="B33" s="36" t="s">
        <v>21</v>
      </c>
      <c r="C33" s="36"/>
      <c r="D33" s="33" t="s">
        <v>15</v>
      </c>
      <c r="E33" s="35">
        <f>304800/100000</f>
        <v>3.048</v>
      </c>
    </row>
    <row r="34" spans="1:5" s="4" customFormat="1" x14ac:dyDescent="0.25">
      <c r="A34" s="36" t="s">
        <v>21</v>
      </c>
      <c r="B34" s="36" t="s">
        <v>21</v>
      </c>
      <c r="C34" s="36"/>
      <c r="D34" s="33" t="s">
        <v>15</v>
      </c>
      <c r="E34" s="35">
        <f>80000/100000</f>
        <v>0.8</v>
      </c>
    </row>
    <row r="35" spans="1:5" s="4" customFormat="1" x14ac:dyDescent="0.25">
      <c r="A35" s="33" t="s">
        <v>168</v>
      </c>
      <c r="B35" s="36" t="s">
        <v>168</v>
      </c>
      <c r="C35" s="36"/>
      <c r="D35" s="33" t="s">
        <v>15</v>
      </c>
      <c r="E35" s="35">
        <f>31950/100000</f>
        <v>0.31950000000000001</v>
      </c>
    </row>
    <row r="36" spans="1:5" s="4" customFormat="1" x14ac:dyDescent="0.25">
      <c r="A36" s="33" t="s">
        <v>168</v>
      </c>
      <c r="B36" s="36" t="s">
        <v>168</v>
      </c>
      <c r="C36" s="36"/>
      <c r="D36" s="33" t="s">
        <v>15</v>
      </c>
      <c r="E36" s="35">
        <f>78580/100000</f>
        <v>0.78580000000000005</v>
      </c>
    </row>
    <row r="37" spans="1:5" s="4" customFormat="1" ht="30" x14ac:dyDescent="0.25">
      <c r="A37" s="33" t="s">
        <v>20</v>
      </c>
      <c r="B37" s="36" t="str">
        <f>+A37</f>
        <v>Population Council Project</v>
      </c>
      <c r="C37" s="34" t="s">
        <v>178</v>
      </c>
      <c r="D37" s="33" t="s">
        <v>15</v>
      </c>
      <c r="E37" s="35">
        <f>288776/100000</f>
        <v>2.8877600000000001</v>
      </c>
    </row>
    <row r="38" spans="1:5" s="4" customFormat="1" ht="30" x14ac:dyDescent="0.25">
      <c r="A38" s="33" t="s">
        <v>169</v>
      </c>
      <c r="B38" s="36" t="s">
        <v>169</v>
      </c>
      <c r="C38" s="36" t="s">
        <v>181</v>
      </c>
      <c r="D38" s="33" t="s">
        <v>15</v>
      </c>
      <c r="E38" s="35">
        <f>14435/100000</f>
        <v>0.14435000000000001</v>
      </c>
    </row>
    <row r="39" spans="1:5" s="4" customFormat="1" ht="30" x14ac:dyDescent="0.25">
      <c r="A39" s="33" t="s">
        <v>20</v>
      </c>
      <c r="B39" s="36" t="str">
        <f>+A39</f>
        <v>Population Council Project</v>
      </c>
      <c r="C39" s="34" t="s">
        <v>178</v>
      </c>
      <c r="D39" s="33" t="s">
        <v>15</v>
      </c>
      <c r="E39" s="35">
        <f>82800/100000</f>
        <v>0.82799999999999996</v>
      </c>
    </row>
    <row r="40" spans="1:5" s="4" customFormat="1" x14ac:dyDescent="0.25">
      <c r="A40" s="33" t="s">
        <v>165</v>
      </c>
      <c r="B40" s="36" t="str">
        <f>+A40</f>
        <v>WHO-SAGE Project</v>
      </c>
      <c r="C40" s="36"/>
      <c r="D40" s="33" t="s">
        <v>15</v>
      </c>
      <c r="E40" s="35">
        <f>97200/100000</f>
        <v>0.97199999999999998</v>
      </c>
    </row>
    <row r="41" spans="1:5" s="4" customFormat="1" ht="30" x14ac:dyDescent="0.25">
      <c r="A41" s="33" t="s">
        <v>163</v>
      </c>
      <c r="B41" s="36" t="str">
        <f t="shared" ref="B41:B58" si="1">+A41</f>
        <v>PCASM Project</v>
      </c>
      <c r="C41" s="36" t="s">
        <v>182</v>
      </c>
      <c r="D41" s="33" t="s">
        <v>15</v>
      </c>
      <c r="E41" s="35">
        <f>26000/100000</f>
        <v>0.26</v>
      </c>
    </row>
    <row r="42" spans="1:5" s="4" customFormat="1" x14ac:dyDescent="0.25">
      <c r="A42" s="33" t="s">
        <v>170</v>
      </c>
      <c r="B42" s="36" t="str">
        <f t="shared" si="1"/>
        <v>Dr. SARANG PRADIPKUMAR</v>
      </c>
      <c r="C42" s="36"/>
      <c r="D42" s="33" t="s">
        <v>15</v>
      </c>
      <c r="E42" s="35">
        <f>93531/100000</f>
        <v>0.93530999999999997</v>
      </c>
    </row>
    <row r="43" spans="1:5" s="4" customFormat="1" ht="30" x14ac:dyDescent="0.25">
      <c r="A43" s="33" t="s">
        <v>163</v>
      </c>
      <c r="B43" s="36" t="str">
        <f t="shared" si="1"/>
        <v>PCASM Project</v>
      </c>
      <c r="C43" s="36" t="s">
        <v>182</v>
      </c>
      <c r="D43" s="33" t="s">
        <v>15</v>
      </c>
      <c r="E43" s="35">
        <f>63000/100000</f>
        <v>0.63</v>
      </c>
    </row>
    <row r="44" spans="1:5" s="4" customFormat="1" ht="30" x14ac:dyDescent="0.25">
      <c r="A44" s="33" t="s">
        <v>20</v>
      </c>
      <c r="B44" s="36" t="str">
        <f t="shared" si="1"/>
        <v>Population Council Project</v>
      </c>
      <c r="C44" s="34" t="s">
        <v>178</v>
      </c>
      <c r="D44" s="33" t="s">
        <v>15</v>
      </c>
      <c r="E44" s="35">
        <f>8333/100000</f>
        <v>8.3330000000000001E-2</v>
      </c>
    </row>
    <row r="45" spans="1:5" s="4" customFormat="1" ht="45" x14ac:dyDescent="0.25">
      <c r="A45" s="33" t="s">
        <v>22</v>
      </c>
      <c r="B45" s="36" t="str">
        <f t="shared" si="1"/>
        <v>LASI VISION Project</v>
      </c>
      <c r="C45" s="36" t="s">
        <v>177</v>
      </c>
      <c r="D45" s="33" t="s">
        <v>15</v>
      </c>
      <c r="E45" s="35">
        <f>56533/100000</f>
        <v>0.56533</v>
      </c>
    </row>
    <row r="46" spans="1:5" s="4" customFormat="1" x14ac:dyDescent="0.25">
      <c r="A46" s="33" t="s">
        <v>164</v>
      </c>
      <c r="B46" s="36" t="str">
        <f t="shared" si="1"/>
        <v>IIPS NFHS-5 Project</v>
      </c>
      <c r="C46" s="36"/>
      <c r="D46" s="33" t="s">
        <v>15</v>
      </c>
      <c r="E46" s="35">
        <f>216000/100000</f>
        <v>2.16</v>
      </c>
    </row>
    <row r="47" spans="1:5" s="4" customFormat="1" ht="45" x14ac:dyDescent="0.25">
      <c r="A47" s="33" t="s">
        <v>22</v>
      </c>
      <c r="B47" s="36" t="str">
        <f t="shared" si="1"/>
        <v>LASI VISION Project</v>
      </c>
      <c r="C47" s="36" t="s">
        <v>177</v>
      </c>
      <c r="D47" s="33" t="s">
        <v>15</v>
      </c>
      <c r="E47" s="35">
        <f>355618/100000</f>
        <v>3.5561799999999999</v>
      </c>
    </row>
    <row r="48" spans="1:5" s="4" customFormat="1" x14ac:dyDescent="0.25">
      <c r="A48" s="36" t="s">
        <v>21</v>
      </c>
      <c r="B48" s="36" t="s">
        <v>21</v>
      </c>
      <c r="C48" s="36"/>
      <c r="D48" s="33" t="s">
        <v>15</v>
      </c>
      <c r="E48" s="35">
        <f>484380/100000</f>
        <v>4.8437999999999999</v>
      </c>
    </row>
    <row r="49" spans="1:8" s="4" customFormat="1" x14ac:dyDescent="0.25">
      <c r="A49" s="36" t="s">
        <v>21</v>
      </c>
      <c r="B49" s="36" t="s">
        <v>21</v>
      </c>
      <c r="C49" s="36"/>
      <c r="D49" s="33" t="s">
        <v>15</v>
      </c>
      <c r="E49" s="35">
        <f>147200/100000</f>
        <v>1.472</v>
      </c>
    </row>
    <row r="50" spans="1:8" s="4" customFormat="1" x14ac:dyDescent="0.25">
      <c r="A50" s="36" t="s">
        <v>21</v>
      </c>
      <c r="B50" s="36" t="s">
        <v>21</v>
      </c>
      <c r="C50" s="36"/>
      <c r="D50" s="33" t="s">
        <v>15</v>
      </c>
      <c r="E50" s="35">
        <f>66200/100000</f>
        <v>0.66200000000000003</v>
      </c>
    </row>
    <row r="51" spans="1:8" s="4" customFormat="1" ht="45" x14ac:dyDescent="0.25">
      <c r="A51" s="33" t="s">
        <v>171</v>
      </c>
      <c r="B51" s="36" t="str">
        <f t="shared" si="1"/>
        <v>LASI-VISION</v>
      </c>
      <c r="C51" s="36" t="s">
        <v>177</v>
      </c>
      <c r="D51" s="33" t="s">
        <v>15</v>
      </c>
      <c r="E51" s="35">
        <f>329267/100000</f>
        <v>3.2926700000000002</v>
      </c>
    </row>
    <row r="52" spans="1:8" s="4" customFormat="1" ht="30" x14ac:dyDescent="0.25">
      <c r="A52" s="33" t="s">
        <v>18</v>
      </c>
      <c r="B52" s="36" t="str">
        <f t="shared" si="1"/>
        <v>Swabhimaan Project</v>
      </c>
      <c r="C52" s="36" t="s">
        <v>181</v>
      </c>
      <c r="D52" s="33" t="s">
        <v>15</v>
      </c>
      <c r="E52" s="35">
        <f>60000/100000</f>
        <v>0.6</v>
      </c>
    </row>
    <row r="53" spans="1:8" s="4" customFormat="1" ht="30" x14ac:dyDescent="0.25">
      <c r="A53" s="33" t="s">
        <v>18</v>
      </c>
      <c r="B53" s="36" t="str">
        <f t="shared" si="1"/>
        <v>Swabhimaan Project</v>
      </c>
      <c r="C53" s="36" t="s">
        <v>181</v>
      </c>
      <c r="D53" s="33" t="s">
        <v>15</v>
      </c>
      <c r="E53" s="35">
        <f>36000/100000</f>
        <v>0.36</v>
      </c>
    </row>
    <row r="54" spans="1:8" s="4" customFormat="1" ht="30" x14ac:dyDescent="0.25">
      <c r="A54" s="33" t="s">
        <v>172</v>
      </c>
      <c r="B54" s="36" t="str">
        <f t="shared" si="1"/>
        <v>University of Manitoba Project</v>
      </c>
      <c r="C54" s="36" t="s">
        <v>176</v>
      </c>
      <c r="D54" s="33" t="s">
        <v>15</v>
      </c>
      <c r="E54" s="35">
        <f>2520000/100000</f>
        <v>25.2</v>
      </c>
    </row>
    <row r="55" spans="1:8" s="4" customFormat="1" x14ac:dyDescent="0.25">
      <c r="A55" s="36" t="s">
        <v>21</v>
      </c>
      <c r="B55" s="36" t="s">
        <v>21</v>
      </c>
      <c r="C55" s="36"/>
      <c r="D55" s="33" t="s">
        <v>15</v>
      </c>
      <c r="E55" s="35">
        <f>49068/100000</f>
        <v>0.49068000000000001</v>
      </c>
    </row>
    <row r="56" spans="1:8" s="4" customFormat="1" ht="45" x14ac:dyDescent="0.25">
      <c r="A56" s="33" t="s">
        <v>173</v>
      </c>
      <c r="B56" s="36" t="str">
        <f t="shared" si="1"/>
        <v>IFFRI Projet</v>
      </c>
      <c r="C56" s="36" t="s">
        <v>179</v>
      </c>
      <c r="D56" s="33" t="s">
        <v>15</v>
      </c>
      <c r="E56" s="35">
        <f>90000/100000</f>
        <v>0.9</v>
      </c>
    </row>
    <row r="57" spans="1:8" s="4" customFormat="1" x14ac:dyDescent="0.25">
      <c r="A57" s="33" t="s">
        <v>164</v>
      </c>
      <c r="B57" s="36" t="str">
        <f t="shared" si="1"/>
        <v>IIPS NFHS-5 Project</v>
      </c>
      <c r="C57" s="36"/>
      <c r="D57" s="33" t="s">
        <v>15</v>
      </c>
      <c r="E57" s="35">
        <f>207000/100000</f>
        <v>2.0699999999999998</v>
      </c>
    </row>
    <row r="58" spans="1:8" s="4" customFormat="1" x14ac:dyDescent="0.25">
      <c r="A58" s="33" t="s">
        <v>170</v>
      </c>
      <c r="B58" s="36" t="str">
        <f t="shared" si="1"/>
        <v>Dr. SARANG PRADIPKUMAR</v>
      </c>
      <c r="C58" s="36"/>
      <c r="D58" s="33" t="s">
        <v>15</v>
      </c>
      <c r="E58" s="35">
        <f>35000/100000</f>
        <v>0.35</v>
      </c>
    </row>
    <row r="59" spans="1:8" s="4" customFormat="1" x14ac:dyDescent="0.25">
      <c r="A59" s="36" t="s">
        <v>21</v>
      </c>
      <c r="B59" s="36" t="s">
        <v>21</v>
      </c>
      <c r="C59" s="36"/>
      <c r="D59" s="33" t="s">
        <v>15</v>
      </c>
      <c r="E59" s="35">
        <f>1465016/100000</f>
        <v>14.65016</v>
      </c>
    </row>
    <row r="60" spans="1:8" s="4" customFormat="1" x14ac:dyDescent="0.25">
      <c r="A60" s="36" t="s">
        <v>21</v>
      </c>
      <c r="B60" s="36" t="s">
        <v>21</v>
      </c>
      <c r="C60" s="36"/>
      <c r="D60" s="33" t="s">
        <v>15</v>
      </c>
      <c r="E60" s="35">
        <f>17013865/100000</f>
        <v>170.13865000000001</v>
      </c>
    </row>
    <row r="61" spans="1:8" s="4" customFormat="1" x14ac:dyDescent="0.25">
      <c r="A61" s="36" t="s">
        <v>21</v>
      </c>
      <c r="B61" s="36" t="s">
        <v>21</v>
      </c>
      <c r="C61" s="36"/>
      <c r="D61" s="33" t="s">
        <v>15</v>
      </c>
      <c r="E61" s="35">
        <f>587355/100000</f>
        <v>5.8735499999999998</v>
      </c>
    </row>
    <row r="62" spans="1:8" x14ac:dyDescent="0.25">
      <c r="A62" s="33"/>
      <c r="B62" s="36"/>
      <c r="C62" s="36"/>
      <c r="D62" s="43" t="s">
        <v>184</v>
      </c>
      <c r="E62" s="40">
        <f>SUM(E4:E61)</f>
        <v>292.83967000000001</v>
      </c>
      <c r="H62" s="30"/>
    </row>
    <row r="63" spans="1:8" s="4" customFormat="1" ht="51.75" customHeight="1" x14ac:dyDescent="0.25">
      <c r="A63" s="26"/>
      <c r="B63" s="27"/>
      <c r="C63" s="27"/>
      <c r="D63" s="28"/>
      <c r="E63" s="29"/>
    </row>
    <row r="64" spans="1:8" x14ac:dyDescent="0.25">
      <c r="A64" s="44" t="s">
        <v>7</v>
      </c>
      <c r="B64" s="45"/>
      <c r="C64" s="45"/>
      <c r="D64" s="45"/>
      <c r="E64" s="46"/>
    </row>
    <row r="65" spans="1:6" ht="60" x14ac:dyDescent="0.25">
      <c r="A65" s="31" t="s">
        <v>8</v>
      </c>
      <c r="B65" s="31" t="s">
        <v>9</v>
      </c>
      <c r="C65" s="31" t="s">
        <v>10</v>
      </c>
      <c r="D65" s="31" t="s">
        <v>5</v>
      </c>
      <c r="E65" s="32" t="s">
        <v>11</v>
      </c>
      <c r="F65" s="31" t="s">
        <v>12</v>
      </c>
    </row>
    <row r="66" spans="1:6" x14ac:dyDescent="0.25">
      <c r="A66" s="1" t="s">
        <v>175</v>
      </c>
      <c r="B66" s="1" t="s">
        <v>175</v>
      </c>
      <c r="C66" s="1" t="s">
        <v>175</v>
      </c>
      <c r="D66" s="1" t="s">
        <v>175</v>
      </c>
      <c r="E66" s="1" t="s">
        <v>175</v>
      </c>
      <c r="F66" s="1" t="s">
        <v>175</v>
      </c>
    </row>
    <row r="67" spans="1:6" ht="12.75" customHeight="1" x14ac:dyDescent="0.25">
      <c r="A67" s="1"/>
      <c r="B67" s="1"/>
      <c r="C67" s="1"/>
      <c r="D67" s="1"/>
      <c r="E67" s="3"/>
      <c r="F67" s="1"/>
    </row>
    <row r="68" spans="1:6" x14ac:dyDescent="0.25">
      <c r="A68" s="1"/>
      <c r="B68" s="1"/>
      <c r="C68" s="1"/>
      <c r="D68" s="1"/>
      <c r="E68" s="3"/>
      <c r="F68" s="1"/>
    </row>
    <row r="69" spans="1:6" x14ac:dyDescent="0.25">
      <c r="A69" s="1"/>
      <c r="B69" s="1"/>
      <c r="C69" s="1"/>
      <c r="D69" s="1"/>
      <c r="E69" s="3"/>
      <c r="F69" s="1"/>
    </row>
    <row r="70" spans="1:6" x14ac:dyDescent="0.25">
      <c r="A70" s="1"/>
      <c r="B70" s="1"/>
      <c r="C70" s="1"/>
      <c r="D70" s="1"/>
      <c r="E70" s="3"/>
      <c r="F70" s="1"/>
    </row>
    <row r="71" spans="1:6" x14ac:dyDescent="0.25">
      <c r="A71" s="1"/>
      <c r="B71" s="1"/>
      <c r="C71" s="1"/>
      <c r="D71" s="1"/>
      <c r="E71" s="3"/>
      <c r="F71" s="1"/>
    </row>
    <row r="72" spans="1:6" x14ac:dyDescent="0.25">
      <c r="A72" s="1"/>
      <c r="B72" s="1"/>
      <c r="C72" s="1"/>
      <c r="D72" s="1"/>
      <c r="E72" s="3"/>
      <c r="F72" s="1"/>
    </row>
    <row r="73" spans="1:6" x14ac:dyDescent="0.25">
      <c r="A73" s="1"/>
      <c r="B73" s="1"/>
      <c r="C73" s="1"/>
      <c r="D73" s="1"/>
      <c r="E73" s="3"/>
      <c r="F73" s="1"/>
    </row>
    <row r="74" spans="1:6" x14ac:dyDescent="0.25">
      <c r="A74" s="1"/>
      <c r="B74" s="1"/>
      <c r="C74" s="1"/>
      <c r="D74" s="1"/>
      <c r="E74" s="3"/>
      <c r="F74" s="1"/>
    </row>
    <row r="75" spans="1:6" x14ac:dyDescent="0.25">
      <c r="A75" s="1"/>
      <c r="B75" s="1"/>
      <c r="C75" s="1"/>
      <c r="D75" s="1"/>
      <c r="E75" s="3"/>
      <c r="F75" s="1"/>
    </row>
    <row r="76" spans="1:6" x14ac:dyDescent="0.25">
      <c r="A76" s="1"/>
      <c r="B76" s="1"/>
      <c r="C76" s="1"/>
      <c r="D76" s="1"/>
      <c r="E76" s="3"/>
      <c r="F76" s="1"/>
    </row>
    <row r="77" spans="1:6" x14ac:dyDescent="0.25">
      <c r="A77" s="1"/>
      <c r="B77" s="1"/>
      <c r="C77" s="1"/>
      <c r="D77" s="1"/>
      <c r="E77" s="3"/>
      <c r="F77" s="1"/>
    </row>
  </sheetData>
  <mergeCells count="1">
    <mergeCell ref="A64:E64"/>
  </mergeCells>
  <hyperlinks>
    <hyperlink ref="C26" r:id="rId1"/>
    <hyperlink ref="C41" r:id="rId2"/>
    <hyperlink ref="C43" r:id="rId3"/>
  </hyperlinks>
  <pageMargins left="0.7" right="0.7" top="0.75" bottom="0.75" header="0.3" footer="0.3"/>
  <pageSetup orientation="landscape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5"/>
  <sheetViews>
    <sheetView topLeftCell="A115" zoomScale="130" zoomScaleNormal="130" workbookViewId="0">
      <selection activeCell="I18" sqref="I18"/>
    </sheetView>
  </sheetViews>
  <sheetFormatPr defaultRowHeight="15" x14ac:dyDescent="0.25"/>
  <cols>
    <col min="3" max="3" width="57" customWidth="1"/>
    <col min="6" max="6" width="10.28515625" style="22" customWidth="1"/>
    <col min="7" max="7" width="12.85546875" style="22" customWidth="1"/>
  </cols>
  <sheetData>
    <row r="1" spans="1:7" ht="15.75" x14ac:dyDescent="0.25">
      <c r="A1" s="47" t="s">
        <v>23</v>
      </c>
      <c r="B1" s="47"/>
      <c r="C1" s="47"/>
      <c r="D1" s="5"/>
      <c r="E1" s="5"/>
      <c r="F1" s="19"/>
      <c r="G1" s="19"/>
    </row>
    <row r="2" spans="1:7" x14ac:dyDescent="0.25">
      <c r="A2" s="48" t="s">
        <v>24</v>
      </c>
      <c r="B2" s="48"/>
      <c r="C2" s="48"/>
      <c r="D2" s="5"/>
      <c r="E2" s="5"/>
      <c r="F2" s="19"/>
      <c r="G2" s="19"/>
    </row>
    <row r="3" spans="1:7" x14ac:dyDescent="0.25">
      <c r="A3" s="49" t="s">
        <v>25</v>
      </c>
      <c r="B3" s="49"/>
      <c r="C3" s="49"/>
      <c r="D3" s="5"/>
      <c r="E3" s="5"/>
      <c r="F3" s="19"/>
      <c r="G3" s="19"/>
    </row>
    <row r="4" spans="1:7" ht="15.75" x14ac:dyDescent="0.25">
      <c r="A4" s="50" t="s">
        <v>26</v>
      </c>
      <c r="B4" s="50"/>
      <c r="C4" s="50"/>
      <c r="D4" s="5"/>
      <c r="E4" s="5"/>
      <c r="F4" s="19"/>
      <c r="G4" s="19"/>
    </row>
    <row r="5" spans="1:7" x14ac:dyDescent="0.25">
      <c r="A5" s="48" t="s">
        <v>27</v>
      </c>
      <c r="B5" s="48"/>
      <c r="C5" s="48"/>
      <c r="D5" s="5"/>
      <c r="E5" s="5"/>
      <c r="F5" s="19"/>
      <c r="G5" s="19"/>
    </row>
    <row r="6" spans="1:7" x14ac:dyDescent="0.25">
      <c r="A6" s="48" t="s">
        <v>29</v>
      </c>
      <c r="B6" s="48"/>
      <c r="C6" s="48"/>
      <c r="D6" s="5"/>
      <c r="E6" s="5"/>
      <c r="F6" s="19"/>
      <c r="G6" s="19"/>
    </row>
    <row r="7" spans="1:7" x14ac:dyDescent="0.25">
      <c r="A7" s="8" t="s">
        <v>30</v>
      </c>
      <c r="B7" s="53" t="s">
        <v>31</v>
      </c>
      <c r="C7" s="53"/>
      <c r="D7" s="9" t="s">
        <v>32</v>
      </c>
      <c r="E7" s="8" t="s">
        <v>33</v>
      </c>
      <c r="F7" s="20" t="s">
        <v>34</v>
      </c>
      <c r="G7" s="20" t="s">
        <v>35</v>
      </c>
    </row>
    <row r="8" spans="1:7" x14ac:dyDescent="0.25">
      <c r="A8" s="11">
        <v>44287</v>
      </c>
      <c r="B8" s="7" t="s">
        <v>36</v>
      </c>
      <c r="C8" s="12" t="s">
        <v>37</v>
      </c>
      <c r="D8" s="6" t="s">
        <v>38</v>
      </c>
      <c r="E8" s="13" t="s">
        <v>39</v>
      </c>
      <c r="F8" s="21"/>
      <c r="G8" s="21">
        <v>499</v>
      </c>
    </row>
    <row r="9" spans="1:7" x14ac:dyDescent="0.25">
      <c r="A9" s="10"/>
      <c r="B9" s="7" t="s">
        <v>28</v>
      </c>
      <c r="C9" s="14" t="s">
        <v>40</v>
      </c>
      <c r="D9" s="5"/>
      <c r="E9" s="5"/>
      <c r="F9" s="19"/>
      <c r="G9" s="19"/>
    </row>
    <row r="10" spans="1:7" ht="36" x14ac:dyDescent="0.25">
      <c r="A10" s="10"/>
      <c r="B10" s="7" t="s">
        <v>28</v>
      </c>
      <c r="C10" s="15" t="s">
        <v>41</v>
      </c>
      <c r="D10" s="5"/>
      <c r="E10" s="5"/>
      <c r="F10" s="19"/>
      <c r="G10" s="19"/>
    </row>
    <row r="11" spans="1:7" x14ac:dyDescent="0.25">
      <c r="A11" s="11">
        <v>44289</v>
      </c>
      <c r="B11" s="7" t="s">
        <v>36</v>
      </c>
      <c r="C11" s="12" t="s">
        <v>42</v>
      </c>
      <c r="D11" s="6" t="s">
        <v>43</v>
      </c>
      <c r="E11" s="13" t="s">
        <v>44</v>
      </c>
      <c r="F11" s="21"/>
      <c r="G11" s="21">
        <v>204000</v>
      </c>
    </row>
    <row r="12" spans="1:7" x14ac:dyDescent="0.25">
      <c r="A12" s="10"/>
      <c r="B12" s="7" t="s">
        <v>28</v>
      </c>
      <c r="C12" s="14" t="s">
        <v>45</v>
      </c>
      <c r="D12" s="5"/>
      <c r="E12" s="5"/>
      <c r="F12" s="19"/>
      <c r="G12" s="19"/>
    </row>
    <row r="13" spans="1:7" x14ac:dyDescent="0.25">
      <c r="A13" s="11">
        <v>44292</v>
      </c>
      <c r="B13" s="7" t="s">
        <v>36</v>
      </c>
      <c r="C13" s="12" t="s">
        <v>42</v>
      </c>
      <c r="D13" s="6" t="s">
        <v>43</v>
      </c>
      <c r="E13" s="13" t="s">
        <v>44</v>
      </c>
      <c r="F13" s="21"/>
      <c r="G13" s="21">
        <v>6600</v>
      </c>
    </row>
    <row r="14" spans="1:7" x14ac:dyDescent="0.25">
      <c r="A14" s="10"/>
      <c r="B14" s="7" t="s">
        <v>28</v>
      </c>
      <c r="C14" s="14" t="s">
        <v>46</v>
      </c>
      <c r="D14" s="5"/>
      <c r="E14" s="5"/>
      <c r="F14" s="19"/>
      <c r="G14" s="19"/>
    </row>
    <row r="15" spans="1:7" x14ac:dyDescent="0.25">
      <c r="A15" s="10"/>
      <c r="B15" s="7" t="s">
        <v>28</v>
      </c>
      <c r="C15" s="15" t="s">
        <v>47</v>
      </c>
      <c r="D15" s="5"/>
      <c r="E15" s="18"/>
      <c r="F15" s="19"/>
      <c r="G15" s="19"/>
    </row>
    <row r="16" spans="1:7" x14ac:dyDescent="0.25">
      <c r="A16" s="11">
        <v>44293</v>
      </c>
      <c r="B16" s="7" t="s">
        <v>36</v>
      </c>
      <c r="C16" s="12" t="s">
        <v>42</v>
      </c>
      <c r="D16" s="6" t="s">
        <v>43</v>
      </c>
      <c r="E16" s="13" t="s">
        <v>44</v>
      </c>
      <c r="F16" s="21"/>
      <c r="G16" s="21">
        <v>34000</v>
      </c>
    </row>
    <row r="17" spans="1:7" x14ac:dyDescent="0.25">
      <c r="A17" s="10"/>
      <c r="B17" s="7" t="s">
        <v>28</v>
      </c>
      <c r="C17" s="14" t="s">
        <v>48</v>
      </c>
      <c r="D17" s="5"/>
      <c r="E17" s="5"/>
      <c r="F17" s="19"/>
      <c r="G17" s="19"/>
    </row>
    <row r="18" spans="1:7" x14ac:dyDescent="0.25">
      <c r="A18" s="10"/>
      <c r="B18" s="7" t="s">
        <v>28</v>
      </c>
      <c r="C18" s="15" t="s">
        <v>49</v>
      </c>
      <c r="D18" s="5"/>
      <c r="E18" s="5"/>
      <c r="F18" s="19"/>
      <c r="G18" s="19"/>
    </row>
    <row r="19" spans="1:7" x14ac:dyDescent="0.25">
      <c r="A19" s="11">
        <v>44293</v>
      </c>
      <c r="B19" s="7" t="s">
        <v>36</v>
      </c>
      <c r="C19" s="12" t="s">
        <v>42</v>
      </c>
      <c r="D19" s="6" t="s">
        <v>43</v>
      </c>
      <c r="E19" s="13" t="s">
        <v>44</v>
      </c>
      <c r="F19" s="21"/>
      <c r="G19" s="21">
        <v>11250</v>
      </c>
    </row>
    <row r="20" spans="1:7" x14ac:dyDescent="0.25">
      <c r="A20" s="10"/>
      <c r="B20" s="7" t="s">
        <v>28</v>
      </c>
      <c r="C20" s="15" t="s">
        <v>50</v>
      </c>
      <c r="D20" s="5"/>
      <c r="E20" s="5"/>
      <c r="F20" s="19"/>
      <c r="G20" s="19"/>
    </row>
    <row r="21" spans="1:7" x14ac:dyDescent="0.25">
      <c r="A21" s="11">
        <v>44294</v>
      </c>
      <c r="B21" s="7" t="s">
        <v>36</v>
      </c>
      <c r="C21" s="12" t="s">
        <v>42</v>
      </c>
      <c r="D21" s="6" t="s">
        <v>43</v>
      </c>
      <c r="E21" s="13" t="s">
        <v>44</v>
      </c>
      <c r="F21" s="21"/>
      <c r="G21" s="21">
        <v>1</v>
      </c>
    </row>
    <row r="22" spans="1:7" x14ac:dyDescent="0.25">
      <c r="A22" s="10"/>
      <c r="B22" s="7" t="s">
        <v>28</v>
      </c>
      <c r="C22" s="14" t="s">
        <v>51</v>
      </c>
      <c r="D22" s="5"/>
      <c r="E22" s="5"/>
      <c r="F22" s="19"/>
      <c r="G22" s="19"/>
    </row>
    <row r="23" spans="1:7" ht="36" x14ac:dyDescent="0.25">
      <c r="A23" s="10"/>
      <c r="B23" s="7" t="s">
        <v>28</v>
      </c>
      <c r="C23" s="15" t="s">
        <v>52</v>
      </c>
      <c r="D23" s="5"/>
      <c r="E23" s="5"/>
      <c r="F23" s="19"/>
      <c r="G23" s="19"/>
    </row>
    <row r="24" spans="1:7" x14ac:dyDescent="0.25">
      <c r="A24" s="11">
        <v>44301</v>
      </c>
      <c r="B24" s="7" t="s">
        <v>36</v>
      </c>
      <c r="C24" s="12" t="s">
        <v>53</v>
      </c>
      <c r="D24" s="6" t="s">
        <v>38</v>
      </c>
      <c r="E24" s="13" t="s">
        <v>54</v>
      </c>
      <c r="F24" s="21"/>
      <c r="G24" s="21">
        <v>113452</v>
      </c>
    </row>
    <row r="25" spans="1:7" ht="24" x14ac:dyDescent="0.25">
      <c r="A25" s="10"/>
      <c r="B25" s="7" t="s">
        <v>28</v>
      </c>
      <c r="C25" s="15" t="s">
        <v>55</v>
      </c>
      <c r="D25" s="5"/>
      <c r="E25" s="5"/>
      <c r="F25" s="19"/>
      <c r="G25" s="19"/>
    </row>
    <row r="26" spans="1:7" x14ac:dyDescent="0.25">
      <c r="A26" s="11">
        <v>44303</v>
      </c>
      <c r="B26" s="7" t="s">
        <v>36</v>
      </c>
      <c r="C26" s="12" t="s">
        <v>42</v>
      </c>
      <c r="D26" s="6" t="s">
        <v>43</v>
      </c>
      <c r="E26" s="13" t="s">
        <v>44</v>
      </c>
      <c r="F26" s="21"/>
      <c r="G26" s="21">
        <v>60000</v>
      </c>
    </row>
    <row r="27" spans="1:7" x14ac:dyDescent="0.25">
      <c r="A27" s="10"/>
      <c r="B27" s="7" t="s">
        <v>28</v>
      </c>
      <c r="C27" s="14" t="s">
        <v>56</v>
      </c>
      <c r="D27" s="5"/>
      <c r="E27" s="5"/>
      <c r="F27" s="19"/>
      <c r="G27" s="19"/>
    </row>
    <row r="28" spans="1:7" ht="24" x14ac:dyDescent="0.25">
      <c r="A28" s="10"/>
      <c r="B28" s="7" t="s">
        <v>28</v>
      </c>
      <c r="C28" s="15" t="s">
        <v>57</v>
      </c>
      <c r="D28" s="5"/>
      <c r="E28" s="5"/>
      <c r="F28" s="19"/>
      <c r="G28" s="19"/>
    </row>
    <row r="29" spans="1:7" x14ac:dyDescent="0.25">
      <c r="A29" s="11">
        <v>44303</v>
      </c>
      <c r="B29" s="7" t="s">
        <v>36</v>
      </c>
      <c r="C29" s="12" t="s">
        <v>42</v>
      </c>
      <c r="D29" s="6" t="s">
        <v>43</v>
      </c>
      <c r="E29" s="13" t="s">
        <v>44</v>
      </c>
      <c r="F29" s="21"/>
      <c r="G29" s="21">
        <v>20002</v>
      </c>
    </row>
    <row r="30" spans="1:7" ht="24" x14ac:dyDescent="0.25">
      <c r="A30" s="10"/>
      <c r="B30" s="7" t="s">
        <v>28</v>
      </c>
      <c r="C30" s="14" t="s">
        <v>58</v>
      </c>
      <c r="D30" s="5"/>
      <c r="E30" s="5"/>
      <c r="F30" s="19"/>
      <c r="G30" s="19"/>
    </row>
    <row r="31" spans="1:7" ht="48" x14ac:dyDescent="0.25">
      <c r="A31" s="10"/>
      <c r="B31" s="7" t="s">
        <v>28</v>
      </c>
      <c r="C31" s="15" t="s">
        <v>59</v>
      </c>
      <c r="D31" s="5"/>
      <c r="E31" s="5"/>
      <c r="F31" s="19"/>
      <c r="G31" s="19"/>
    </row>
    <row r="32" spans="1:7" x14ac:dyDescent="0.25">
      <c r="A32" s="11">
        <v>44306</v>
      </c>
      <c r="B32" s="7" t="s">
        <v>36</v>
      </c>
      <c r="C32" s="12" t="s">
        <v>42</v>
      </c>
      <c r="D32" s="6" t="s">
        <v>43</v>
      </c>
      <c r="E32" s="13" t="s">
        <v>44</v>
      </c>
      <c r="F32" s="21"/>
      <c r="G32" s="21">
        <v>99000</v>
      </c>
    </row>
    <row r="33" spans="1:7" ht="24" x14ac:dyDescent="0.25">
      <c r="A33" s="10"/>
      <c r="B33" s="7" t="s">
        <v>28</v>
      </c>
      <c r="C33" s="14" t="s">
        <v>60</v>
      </c>
      <c r="D33" s="5"/>
      <c r="E33" s="5"/>
      <c r="F33" s="19"/>
      <c r="G33" s="19"/>
    </row>
    <row r="34" spans="1:7" ht="48" x14ac:dyDescent="0.25">
      <c r="A34" s="10"/>
      <c r="B34" s="7" t="s">
        <v>28</v>
      </c>
      <c r="C34" s="15" t="s">
        <v>61</v>
      </c>
      <c r="D34" s="5"/>
      <c r="E34" s="5"/>
      <c r="F34" s="19"/>
      <c r="G34" s="19"/>
    </row>
    <row r="35" spans="1:7" x14ac:dyDescent="0.25">
      <c r="A35" s="11">
        <v>44312</v>
      </c>
      <c r="B35" s="7" t="s">
        <v>36</v>
      </c>
      <c r="C35" s="12" t="s">
        <v>42</v>
      </c>
      <c r="D35" s="6" t="s">
        <v>43</v>
      </c>
      <c r="E35" s="13" t="s">
        <v>44</v>
      </c>
      <c r="F35" s="21"/>
      <c r="G35" s="21">
        <v>99000</v>
      </c>
    </row>
    <row r="36" spans="1:7" ht="24" x14ac:dyDescent="0.25">
      <c r="A36" s="10"/>
      <c r="B36" s="7" t="s">
        <v>28</v>
      </c>
      <c r="C36" s="14" t="s">
        <v>62</v>
      </c>
      <c r="D36" s="5"/>
      <c r="E36" s="5"/>
      <c r="F36" s="19"/>
      <c r="G36" s="19"/>
    </row>
    <row r="37" spans="1:7" ht="48" x14ac:dyDescent="0.25">
      <c r="A37" s="10"/>
      <c r="B37" s="7" t="s">
        <v>28</v>
      </c>
      <c r="C37" s="15" t="s">
        <v>63</v>
      </c>
      <c r="D37" s="5"/>
      <c r="E37" s="5"/>
      <c r="F37" s="19"/>
      <c r="G37" s="19"/>
    </row>
    <row r="38" spans="1:7" x14ac:dyDescent="0.25">
      <c r="A38" s="11">
        <v>44316</v>
      </c>
      <c r="B38" s="7" t="s">
        <v>36</v>
      </c>
      <c r="C38" s="12" t="s">
        <v>64</v>
      </c>
      <c r="D38" s="6" t="s">
        <v>65</v>
      </c>
      <c r="E38" s="13" t="s">
        <v>66</v>
      </c>
      <c r="F38" s="21"/>
      <c r="G38" s="21">
        <v>316916</v>
      </c>
    </row>
    <row r="39" spans="1:7" ht="48" x14ac:dyDescent="0.25">
      <c r="A39" s="10"/>
      <c r="B39" s="7" t="s">
        <v>28</v>
      </c>
      <c r="C39" s="15" t="s">
        <v>67</v>
      </c>
      <c r="D39" s="5"/>
      <c r="E39" s="5"/>
      <c r="F39" s="19"/>
      <c r="G39" s="19"/>
    </row>
    <row r="40" spans="1:7" x14ac:dyDescent="0.25">
      <c r="A40" s="11">
        <v>44316</v>
      </c>
      <c r="B40" s="7" t="s">
        <v>36</v>
      </c>
      <c r="C40" s="12" t="s">
        <v>42</v>
      </c>
      <c r="D40" s="6" t="s">
        <v>43</v>
      </c>
      <c r="E40" s="13" t="s">
        <v>44</v>
      </c>
      <c r="F40" s="21"/>
      <c r="G40" s="21">
        <v>216000</v>
      </c>
    </row>
    <row r="41" spans="1:7" x14ac:dyDescent="0.25">
      <c r="A41" s="10"/>
      <c r="B41" s="7" t="s">
        <v>28</v>
      </c>
      <c r="C41" s="14" t="s">
        <v>68</v>
      </c>
      <c r="D41" s="5"/>
      <c r="E41" s="5"/>
      <c r="F41" s="19"/>
      <c r="G41" s="19"/>
    </row>
    <row r="42" spans="1:7" x14ac:dyDescent="0.25">
      <c r="A42" s="11">
        <v>44326</v>
      </c>
      <c r="B42" s="7" t="s">
        <v>36</v>
      </c>
      <c r="C42" s="12" t="s">
        <v>69</v>
      </c>
      <c r="D42" s="6" t="s">
        <v>43</v>
      </c>
      <c r="E42" s="13" t="s">
        <v>70</v>
      </c>
      <c r="F42" s="21"/>
      <c r="G42" s="21">
        <v>197491</v>
      </c>
    </row>
    <row r="43" spans="1:7" ht="24" x14ac:dyDescent="0.25">
      <c r="A43" s="10"/>
      <c r="B43" s="7" t="s">
        <v>28</v>
      </c>
      <c r="C43" s="15" t="s">
        <v>71</v>
      </c>
      <c r="D43" s="5"/>
      <c r="E43" s="5"/>
      <c r="F43" s="19"/>
      <c r="G43" s="19"/>
    </row>
    <row r="44" spans="1:7" x14ac:dyDescent="0.25">
      <c r="A44" s="11">
        <v>44337</v>
      </c>
      <c r="B44" s="7" t="s">
        <v>36</v>
      </c>
      <c r="C44" s="12" t="s">
        <v>42</v>
      </c>
      <c r="D44" s="6" t="s">
        <v>43</v>
      </c>
      <c r="E44" s="13" t="s">
        <v>44</v>
      </c>
      <c r="F44" s="21"/>
      <c r="G44" s="21">
        <v>110400</v>
      </c>
    </row>
    <row r="45" spans="1:7" x14ac:dyDescent="0.25">
      <c r="A45" s="10"/>
      <c r="B45" s="7" t="s">
        <v>28</v>
      </c>
      <c r="C45" s="15" t="s">
        <v>72</v>
      </c>
      <c r="D45" s="5"/>
      <c r="E45" s="5"/>
      <c r="F45" s="19"/>
      <c r="G45" s="19"/>
    </row>
    <row r="46" spans="1:7" x14ac:dyDescent="0.25">
      <c r="A46" s="11">
        <v>44337</v>
      </c>
      <c r="B46" s="7" t="s">
        <v>36</v>
      </c>
      <c r="C46" s="12" t="s">
        <v>42</v>
      </c>
      <c r="D46" s="6" t="s">
        <v>43</v>
      </c>
      <c r="E46" s="13" t="s">
        <v>44</v>
      </c>
      <c r="F46" s="21"/>
      <c r="G46" s="21">
        <v>215280</v>
      </c>
    </row>
    <row r="47" spans="1:7" x14ac:dyDescent="0.25">
      <c r="A47" s="10"/>
      <c r="B47" s="7" t="s">
        <v>28</v>
      </c>
      <c r="C47" s="14" t="s">
        <v>73</v>
      </c>
      <c r="D47" s="5"/>
      <c r="E47" s="5"/>
      <c r="F47" s="19"/>
      <c r="G47" s="19"/>
    </row>
    <row r="48" spans="1:7" x14ac:dyDescent="0.25">
      <c r="A48" s="11">
        <v>44362</v>
      </c>
      <c r="B48" s="7" t="s">
        <v>36</v>
      </c>
      <c r="C48" s="12" t="s">
        <v>42</v>
      </c>
      <c r="D48" s="6" t="s">
        <v>43</v>
      </c>
      <c r="E48" s="13" t="s">
        <v>44</v>
      </c>
      <c r="F48" s="21"/>
      <c r="G48" s="21">
        <v>194400</v>
      </c>
    </row>
    <row r="49" spans="1:7" x14ac:dyDescent="0.25">
      <c r="A49" s="10"/>
      <c r="B49" s="7" t="s">
        <v>28</v>
      </c>
      <c r="C49" s="14" t="s">
        <v>74</v>
      </c>
      <c r="D49" s="5"/>
      <c r="E49" s="5"/>
      <c r="F49" s="19"/>
      <c r="G49" s="19"/>
    </row>
    <row r="50" spans="1:7" x14ac:dyDescent="0.25">
      <c r="A50" s="11">
        <v>44371</v>
      </c>
      <c r="B50" s="7" t="s">
        <v>36</v>
      </c>
      <c r="C50" s="12" t="s">
        <v>42</v>
      </c>
      <c r="D50" s="6" t="s">
        <v>43</v>
      </c>
      <c r="E50" s="13" t="s">
        <v>44</v>
      </c>
      <c r="F50" s="21"/>
      <c r="G50" s="21">
        <v>204000</v>
      </c>
    </row>
    <row r="51" spans="1:7" x14ac:dyDescent="0.25">
      <c r="A51" s="10"/>
      <c r="B51" s="7" t="s">
        <v>28</v>
      </c>
      <c r="C51" s="14" t="s">
        <v>75</v>
      </c>
      <c r="D51" s="5"/>
      <c r="E51" s="5"/>
      <c r="F51" s="19"/>
      <c r="G51" s="19"/>
    </row>
    <row r="52" spans="1:7" x14ac:dyDescent="0.25">
      <c r="A52" s="11">
        <v>44376</v>
      </c>
      <c r="B52" s="7" t="s">
        <v>36</v>
      </c>
      <c r="C52" s="12" t="s">
        <v>69</v>
      </c>
      <c r="D52" s="6" t="s">
        <v>43</v>
      </c>
      <c r="E52" s="13" t="s">
        <v>76</v>
      </c>
      <c r="F52" s="21"/>
      <c r="G52" s="21">
        <v>60.75</v>
      </c>
    </row>
    <row r="53" spans="1:7" ht="36" x14ac:dyDescent="0.25">
      <c r="A53" s="10"/>
      <c r="B53" s="7" t="s">
        <v>28</v>
      </c>
      <c r="C53" s="14" t="s">
        <v>77</v>
      </c>
      <c r="D53" s="5"/>
      <c r="E53" s="5"/>
      <c r="F53" s="19"/>
      <c r="G53" s="19"/>
    </row>
    <row r="54" spans="1:7" ht="36" x14ac:dyDescent="0.25">
      <c r="A54" s="10"/>
      <c r="B54" s="7" t="s">
        <v>28</v>
      </c>
      <c r="C54" s="15" t="s">
        <v>78</v>
      </c>
      <c r="D54" s="5"/>
      <c r="E54" s="5"/>
      <c r="F54" s="19"/>
      <c r="G54" s="19"/>
    </row>
    <row r="55" spans="1:7" x14ac:dyDescent="0.25">
      <c r="A55" s="11">
        <v>44377</v>
      </c>
      <c r="B55" s="7" t="s">
        <v>36</v>
      </c>
      <c r="C55" s="12" t="s">
        <v>42</v>
      </c>
      <c r="D55" s="6" t="s">
        <v>43</v>
      </c>
      <c r="E55" s="13" t="s">
        <v>44</v>
      </c>
      <c r="F55" s="21"/>
      <c r="G55" s="21">
        <v>72000</v>
      </c>
    </row>
    <row r="56" spans="1:7" x14ac:dyDescent="0.25">
      <c r="A56" s="10"/>
      <c r="B56" s="7" t="s">
        <v>28</v>
      </c>
      <c r="C56" s="14" t="s">
        <v>79</v>
      </c>
      <c r="D56" s="5"/>
      <c r="E56" s="5"/>
      <c r="F56" s="19"/>
      <c r="G56" s="19"/>
    </row>
    <row r="57" spans="1:7" ht="48" x14ac:dyDescent="0.25">
      <c r="A57" s="10"/>
      <c r="B57" s="7" t="s">
        <v>28</v>
      </c>
      <c r="C57" s="15" t="s">
        <v>80</v>
      </c>
      <c r="D57" s="5"/>
      <c r="E57" s="5"/>
      <c r="F57" s="19"/>
      <c r="G57" s="19"/>
    </row>
    <row r="58" spans="1:7" x14ac:dyDescent="0.25">
      <c r="A58" s="11">
        <v>44382</v>
      </c>
      <c r="B58" s="7" t="s">
        <v>36</v>
      </c>
      <c r="C58" s="12" t="s">
        <v>42</v>
      </c>
      <c r="D58" s="6" t="s">
        <v>43</v>
      </c>
      <c r="E58" s="13" t="s">
        <v>44</v>
      </c>
      <c r="F58" s="21"/>
      <c r="G58" s="21">
        <v>397109</v>
      </c>
    </row>
    <row r="59" spans="1:7" ht="24" x14ac:dyDescent="0.25">
      <c r="A59" s="10"/>
      <c r="B59" s="7" t="s">
        <v>28</v>
      </c>
      <c r="C59" s="15" t="s">
        <v>81</v>
      </c>
      <c r="D59" s="5"/>
      <c r="E59" s="5"/>
      <c r="F59" s="19"/>
      <c r="G59" s="19"/>
    </row>
    <row r="60" spans="1:7" x14ac:dyDescent="0.25">
      <c r="A60" s="11">
        <v>44405</v>
      </c>
      <c r="B60" s="7" t="s">
        <v>36</v>
      </c>
      <c r="C60" s="12" t="s">
        <v>69</v>
      </c>
      <c r="D60" s="6" t="s">
        <v>43</v>
      </c>
      <c r="E60" s="13" t="s">
        <v>82</v>
      </c>
      <c r="F60" s="21"/>
      <c r="G60" s="21">
        <v>219152</v>
      </c>
    </row>
    <row r="61" spans="1:7" ht="36" x14ac:dyDescent="0.25">
      <c r="A61" s="10"/>
      <c r="B61" s="7" t="s">
        <v>28</v>
      </c>
      <c r="C61" s="15" t="s">
        <v>83</v>
      </c>
      <c r="D61" s="5"/>
      <c r="E61" s="5"/>
      <c r="F61" s="19"/>
      <c r="G61" s="19"/>
    </row>
    <row r="62" spans="1:7" x14ac:dyDescent="0.25">
      <c r="A62" s="11">
        <v>44414</v>
      </c>
      <c r="B62" s="7" t="s">
        <v>36</v>
      </c>
      <c r="C62" s="12" t="s">
        <v>42</v>
      </c>
      <c r="D62" s="6" t="s">
        <v>43</v>
      </c>
      <c r="E62" s="13" t="s">
        <v>44</v>
      </c>
      <c r="F62" s="21"/>
      <c r="G62" s="21">
        <v>99000</v>
      </c>
    </row>
    <row r="63" spans="1:7" ht="24" x14ac:dyDescent="0.25">
      <c r="A63" s="10"/>
      <c r="B63" s="7" t="s">
        <v>28</v>
      </c>
      <c r="C63" s="14" t="s">
        <v>84</v>
      </c>
      <c r="D63" s="5"/>
      <c r="E63" s="5"/>
      <c r="F63" s="19"/>
      <c r="G63" s="19"/>
    </row>
    <row r="64" spans="1:7" ht="48" x14ac:dyDescent="0.25">
      <c r="A64" s="10"/>
      <c r="B64" s="7" t="s">
        <v>28</v>
      </c>
      <c r="C64" s="15" t="s">
        <v>85</v>
      </c>
      <c r="D64" s="5"/>
      <c r="E64" s="5"/>
      <c r="F64" s="19"/>
      <c r="G64" s="19"/>
    </row>
    <row r="65" spans="1:7" x14ac:dyDescent="0.25">
      <c r="A65" s="11">
        <v>44414</v>
      </c>
      <c r="B65" s="7" t="s">
        <v>36</v>
      </c>
      <c r="C65" s="12" t="s">
        <v>42</v>
      </c>
      <c r="D65" s="6" t="s">
        <v>43</v>
      </c>
      <c r="E65" s="13" t="s">
        <v>44</v>
      </c>
      <c r="F65" s="21"/>
      <c r="G65" s="21">
        <v>72000</v>
      </c>
    </row>
    <row r="66" spans="1:7" ht="24" x14ac:dyDescent="0.25">
      <c r="A66" s="10"/>
      <c r="B66" s="7" t="s">
        <v>28</v>
      </c>
      <c r="C66" s="14" t="s">
        <v>86</v>
      </c>
      <c r="D66" s="5"/>
      <c r="E66" s="5"/>
      <c r="F66" s="19"/>
      <c r="G66" s="19"/>
    </row>
    <row r="67" spans="1:7" ht="48" x14ac:dyDescent="0.25">
      <c r="A67" s="10"/>
      <c r="B67" s="7" t="s">
        <v>28</v>
      </c>
      <c r="C67" s="15" t="s">
        <v>87</v>
      </c>
      <c r="D67" s="5"/>
      <c r="E67" s="5"/>
      <c r="F67" s="19"/>
      <c r="G67" s="19"/>
    </row>
    <row r="68" spans="1:7" x14ac:dyDescent="0.25">
      <c r="A68" s="11">
        <v>44418</v>
      </c>
      <c r="B68" s="7" t="s">
        <v>36</v>
      </c>
      <c r="C68" s="12" t="s">
        <v>69</v>
      </c>
      <c r="D68" s="6" t="s">
        <v>43</v>
      </c>
      <c r="E68" s="13" t="s">
        <v>88</v>
      </c>
      <c r="F68" s="21"/>
      <c r="G68" s="21">
        <v>263448</v>
      </c>
    </row>
    <row r="69" spans="1:7" x14ac:dyDescent="0.25">
      <c r="A69" s="10"/>
      <c r="B69" s="7" t="s">
        <v>28</v>
      </c>
      <c r="C69" s="14" t="s">
        <v>89</v>
      </c>
      <c r="D69" s="5"/>
      <c r="E69" s="5"/>
      <c r="F69" s="19"/>
      <c r="G69" s="19"/>
    </row>
    <row r="70" spans="1:7" ht="24" x14ac:dyDescent="0.25">
      <c r="A70" s="10"/>
      <c r="B70" s="7" t="s">
        <v>28</v>
      </c>
      <c r="C70" s="15" t="s">
        <v>90</v>
      </c>
      <c r="D70" s="5"/>
      <c r="E70" s="5"/>
      <c r="F70" s="19"/>
      <c r="G70" s="19"/>
    </row>
    <row r="71" spans="1:7" x14ac:dyDescent="0.25">
      <c r="A71" s="11">
        <v>44446</v>
      </c>
      <c r="B71" s="7" t="s">
        <v>36</v>
      </c>
      <c r="C71" s="12" t="s">
        <v>69</v>
      </c>
      <c r="D71" s="6" t="s">
        <v>43</v>
      </c>
      <c r="E71" s="13" t="s">
        <v>91</v>
      </c>
      <c r="F71" s="21"/>
      <c r="G71" s="21">
        <v>93374</v>
      </c>
    </row>
    <row r="72" spans="1:7" x14ac:dyDescent="0.25">
      <c r="A72" s="10"/>
      <c r="B72" s="7" t="s">
        <v>28</v>
      </c>
      <c r="C72" s="14" t="s">
        <v>92</v>
      </c>
      <c r="D72" s="5"/>
      <c r="E72" s="5"/>
      <c r="F72" s="19"/>
      <c r="G72" s="19"/>
    </row>
    <row r="73" spans="1:7" ht="36" x14ac:dyDescent="0.25">
      <c r="A73" s="10"/>
      <c r="B73" s="7" t="s">
        <v>28</v>
      </c>
      <c r="C73" s="15" t="s">
        <v>93</v>
      </c>
      <c r="D73" s="5"/>
      <c r="E73" s="5"/>
      <c r="F73" s="19"/>
      <c r="G73" s="19"/>
    </row>
    <row r="74" spans="1:7" x14ac:dyDescent="0.25">
      <c r="A74" s="11">
        <v>44461</v>
      </c>
      <c r="B74" s="7" t="s">
        <v>36</v>
      </c>
      <c r="C74" s="12" t="s">
        <v>42</v>
      </c>
      <c r="D74" s="6" t="s">
        <v>43</v>
      </c>
      <c r="E74" s="13" t="s">
        <v>44</v>
      </c>
      <c r="F74" s="21"/>
      <c r="G74" s="21">
        <v>54400</v>
      </c>
    </row>
    <row r="75" spans="1:7" ht="24" x14ac:dyDescent="0.25">
      <c r="A75" s="10"/>
      <c r="B75" s="7" t="s">
        <v>28</v>
      </c>
      <c r="C75" s="14" t="s">
        <v>94</v>
      </c>
      <c r="D75" s="5"/>
      <c r="E75" s="5"/>
      <c r="F75" s="19"/>
      <c r="G75" s="19"/>
    </row>
    <row r="76" spans="1:7" ht="48" x14ac:dyDescent="0.25">
      <c r="A76" s="10"/>
      <c r="B76" s="7" t="s">
        <v>28</v>
      </c>
      <c r="C76" s="15" t="s">
        <v>95</v>
      </c>
      <c r="D76" s="5"/>
      <c r="E76" s="5"/>
      <c r="F76" s="19"/>
      <c r="G76" s="19"/>
    </row>
    <row r="77" spans="1:7" x14ac:dyDescent="0.25">
      <c r="A77" s="11">
        <v>44463</v>
      </c>
      <c r="B77" s="7" t="s">
        <v>36</v>
      </c>
      <c r="C77" s="12" t="s">
        <v>42</v>
      </c>
      <c r="D77" s="6" t="s">
        <v>43</v>
      </c>
      <c r="E77" s="13" t="s">
        <v>44</v>
      </c>
      <c r="F77" s="21"/>
      <c r="G77" s="21">
        <v>207999</v>
      </c>
    </row>
    <row r="78" spans="1:7" ht="24" x14ac:dyDescent="0.25">
      <c r="A78" s="10"/>
      <c r="B78" s="7" t="s">
        <v>28</v>
      </c>
      <c r="C78" s="14" t="s">
        <v>96</v>
      </c>
      <c r="D78" s="5"/>
      <c r="E78" s="5"/>
      <c r="F78" s="19"/>
      <c r="G78" s="19"/>
    </row>
    <row r="79" spans="1:7" ht="48" x14ac:dyDescent="0.25">
      <c r="A79" s="10"/>
      <c r="B79" s="7" t="s">
        <v>28</v>
      </c>
      <c r="C79" s="15" t="s">
        <v>97</v>
      </c>
      <c r="D79" s="5"/>
      <c r="E79" s="5"/>
      <c r="F79" s="19"/>
      <c r="G79" s="19"/>
    </row>
    <row r="80" spans="1:7" x14ac:dyDescent="0.25">
      <c r="A80" s="11">
        <v>44466</v>
      </c>
      <c r="B80" s="7" t="s">
        <v>36</v>
      </c>
      <c r="C80" s="12" t="s">
        <v>69</v>
      </c>
      <c r="D80" s="6" t="s">
        <v>43</v>
      </c>
      <c r="E80" s="13" t="s">
        <v>98</v>
      </c>
      <c r="F80" s="21"/>
      <c r="G80" s="21">
        <v>108720</v>
      </c>
    </row>
    <row r="81" spans="1:7" ht="48" x14ac:dyDescent="0.25">
      <c r="A81" s="10"/>
      <c r="B81" s="7" t="s">
        <v>28</v>
      </c>
      <c r="C81" s="15" t="s">
        <v>99</v>
      </c>
      <c r="D81" s="5"/>
      <c r="E81" s="5"/>
      <c r="F81" s="19"/>
      <c r="G81" s="19"/>
    </row>
    <row r="82" spans="1:7" x14ac:dyDescent="0.25">
      <c r="A82" s="11">
        <v>44474</v>
      </c>
      <c r="B82" s="7" t="s">
        <v>36</v>
      </c>
      <c r="C82" s="12" t="s">
        <v>42</v>
      </c>
      <c r="D82" s="6" t="s">
        <v>43</v>
      </c>
      <c r="E82" s="13" t="s">
        <v>44</v>
      </c>
      <c r="F82" s="21"/>
      <c r="G82" s="21">
        <v>99000</v>
      </c>
    </row>
    <row r="83" spans="1:7" ht="24" x14ac:dyDescent="0.25">
      <c r="A83" s="10"/>
      <c r="B83" s="7" t="s">
        <v>28</v>
      </c>
      <c r="C83" s="14" t="s">
        <v>100</v>
      </c>
      <c r="D83" s="5"/>
      <c r="E83" s="5"/>
      <c r="F83" s="19"/>
      <c r="G83" s="19"/>
    </row>
    <row r="84" spans="1:7" ht="60" x14ac:dyDescent="0.25">
      <c r="A84" s="10"/>
      <c r="B84" s="7" t="s">
        <v>28</v>
      </c>
      <c r="C84" s="15" t="s">
        <v>101</v>
      </c>
      <c r="D84" s="5"/>
      <c r="E84" s="5"/>
      <c r="F84" s="19"/>
      <c r="G84" s="19"/>
    </row>
    <row r="85" spans="1:7" x14ac:dyDescent="0.25">
      <c r="A85" s="11">
        <v>44474</v>
      </c>
      <c r="B85" s="7" t="s">
        <v>102</v>
      </c>
      <c r="C85" s="12" t="s">
        <v>103</v>
      </c>
      <c r="D85" s="6" t="s">
        <v>38</v>
      </c>
      <c r="E85" s="13" t="s">
        <v>104</v>
      </c>
      <c r="F85" s="21">
        <v>1327040</v>
      </c>
      <c r="G85" s="21"/>
    </row>
    <row r="86" spans="1:7" ht="48" x14ac:dyDescent="0.25">
      <c r="A86" s="10"/>
      <c r="B86" s="7" t="s">
        <v>28</v>
      </c>
      <c r="C86" s="15" t="s">
        <v>105</v>
      </c>
      <c r="D86" s="5"/>
      <c r="E86" s="5"/>
      <c r="F86" s="19"/>
      <c r="G86" s="19"/>
    </row>
    <row r="87" spans="1:7" x14ac:dyDescent="0.25">
      <c r="A87" s="11">
        <v>44487</v>
      </c>
      <c r="B87" s="7" t="s">
        <v>36</v>
      </c>
      <c r="C87" s="12" t="s">
        <v>69</v>
      </c>
      <c r="D87" s="6" t="s">
        <v>43</v>
      </c>
      <c r="E87" s="13" t="s">
        <v>106</v>
      </c>
      <c r="F87" s="21"/>
      <c r="G87" s="21">
        <v>175029</v>
      </c>
    </row>
    <row r="88" spans="1:7" ht="36" x14ac:dyDescent="0.25">
      <c r="A88" s="10"/>
      <c r="B88" s="7" t="s">
        <v>28</v>
      </c>
      <c r="C88" s="14" t="s">
        <v>107</v>
      </c>
      <c r="D88" s="5"/>
      <c r="E88" s="5"/>
      <c r="F88" s="19"/>
      <c r="G88" s="19"/>
    </row>
    <row r="89" spans="1:7" ht="216" x14ac:dyDescent="0.25">
      <c r="A89" s="10"/>
      <c r="B89" s="7" t="s">
        <v>28</v>
      </c>
      <c r="C89" s="15" t="s">
        <v>108</v>
      </c>
      <c r="D89" s="5"/>
      <c r="E89" s="5"/>
      <c r="F89" s="19"/>
      <c r="G89" s="19"/>
    </row>
    <row r="90" spans="1:7" x14ac:dyDescent="0.25">
      <c r="A90" s="11">
        <v>44490</v>
      </c>
      <c r="B90" s="7" t="s">
        <v>36</v>
      </c>
      <c r="C90" s="12" t="s">
        <v>109</v>
      </c>
      <c r="D90" s="6" t="s">
        <v>65</v>
      </c>
      <c r="E90" s="13" t="s">
        <v>110</v>
      </c>
      <c r="F90" s="21"/>
      <c r="G90" s="21">
        <v>433037</v>
      </c>
    </row>
    <row r="91" spans="1:7" ht="36" x14ac:dyDescent="0.25">
      <c r="A91" s="10"/>
      <c r="B91" s="7" t="s">
        <v>28</v>
      </c>
      <c r="C91" s="14" t="s">
        <v>111</v>
      </c>
      <c r="D91" s="5"/>
      <c r="E91" s="5"/>
      <c r="F91" s="19"/>
      <c r="G91" s="19"/>
    </row>
    <row r="92" spans="1:7" ht="36" x14ac:dyDescent="0.25">
      <c r="A92" s="10"/>
      <c r="B92" s="7" t="s">
        <v>28</v>
      </c>
      <c r="C92" s="15" t="s">
        <v>112</v>
      </c>
      <c r="D92" s="5"/>
      <c r="E92" s="5"/>
      <c r="F92" s="19"/>
      <c r="G92" s="19"/>
    </row>
    <row r="93" spans="1:7" x14ac:dyDescent="0.25">
      <c r="A93" s="11">
        <v>44494</v>
      </c>
      <c r="B93" s="7" t="s">
        <v>36</v>
      </c>
      <c r="C93" s="12" t="s">
        <v>42</v>
      </c>
      <c r="D93" s="6" t="s">
        <v>43</v>
      </c>
      <c r="E93" s="13" t="s">
        <v>44</v>
      </c>
      <c r="F93" s="21"/>
      <c r="G93" s="21">
        <v>304800</v>
      </c>
    </row>
    <row r="94" spans="1:7" x14ac:dyDescent="0.25">
      <c r="A94" s="10"/>
      <c r="B94" s="7" t="s">
        <v>28</v>
      </c>
      <c r="C94" s="14" t="s">
        <v>28</v>
      </c>
      <c r="D94" s="5"/>
      <c r="E94" s="5"/>
      <c r="F94" s="19"/>
      <c r="G94" s="19"/>
    </row>
    <row r="95" spans="1:7" x14ac:dyDescent="0.25">
      <c r="A95" s="11">
        <v>44494</v>
      </c>
      <c r="B95" s="7" t="s">
        <v>36</v>
      </c>
      <c r="C95" s="12" t="s">
        <v>42</v>
      </c>
      <c r="D95" s="6" t="s">
        <v>43</v>
      </c>
      <c r="E95" s="13" t="s">
        <v>44</v>
      </c>
      <c r="F95" s="21"/>
      <c r="G95" s="21">
        <v>80000</v>
      </c>
    </row>
    <row r="96" spans="1:7" x14ac:dyDescent="0.25">
      <c r="A96" s="10"/>
      <c r="B96" s="7" t="s">
        <v>28</v>
      </c>
      <c r="C96" s="14" t="s">
        <v>28</v>
      </c>
      <c r="D96" s="5"/>
      <c r="E96" s="5"/>
      <c r="F96" s="19"/>
      <c r="G96" s="19"/>
    </row>
    <row r="97" spans="1:7" x14ac:dyDescent="0.25">
      <c r="A97" s="11">
        <v>44498</v>
      </c>
      <c r="B97" s="7" t="s">
        <v>36</v>
      </c>
      <c r="C97" s="12" t="s">
        <v>42</v>
      </c>
      <c r="D97" s="6" t="s">
        <v>43</v>
      </c>
      <c r="E97" s="13" t="s">
        <v>44</v>
      </c>
      <c r="F97" s="21"/>
      <c r="G97" s="21">
        <v>31950</v>
      </c>
    </row>
    <row r="98" spans="1:7" ht="36" x14ac:dyDescent="0.25">
      <c r="A98" s="10"/>
      <c r="B98" s="7" t="s">
        <v>28</v>
      </c>
      <c r="C98" s="15" t="s">
        <v>113</v>
      </c>
      <c r="D98" s="5"/>
      <c r="E98" s="5"/>
      <c r="F98" s="19"/>
      <c r="G98" s="19"/>
    </row>
    <row r="99" spans="1:7" x14ac:dyDescent="0.25">
      <c r="A99" s="11">
        <v>44498</v>
      </c>
      <c r="B99" s="7" t="s">
        <v>36</v>
      </c>
      <c r="C99" s="12" t="s">
        <v>42</v>
      </c>
      <c r="D99" s="6" t="s">
        <v>43</v>
      </c>
      <c r="E99" s="13" t="s">
        <v>44</v>
      </c>
      <c r="F99" s="21"/>
      <c r="G99" s="21">
        <v>78580</v>
      </c>
    </row>
    <row r="100" spans="1:7" ht="36" x14ac:dyDescent="0.25">
      <c r="A100" s="10"/>
      <c r="B100" s="7" t="s">
        <v>28</v>
      </c>
      <c r="C100" s="15" t="s">
        <v>114</v>
      </c>
      <c r="D100" s="5"/>
      <c r="E100" s="5"/>
      <c r="F100" s="19"/>
      <c r="G100" s="19"/>
    </row>
    <row r="101" spans="1:7" x14ac:dyDescent="0.25">
      <c r="A101" s="11">
        <v>44502</v>
      </c>
      <c r="B101" s="7" t="s">
        <v>36</v>
      </c>
      <c r="C101" s="12" t="s">
        <v>69</v>
      </c>
      <c r="D101" s="6" t="s">
        <v>43</v>
      </c>
      <c r="E101" s="13" t="s">
        <v>115</v>
      </c>
      <c r="F101" s="21"/>
      <c r="G101" s="21">
        <v>288776</v>
      </c>
    </row>
    <row r="102" spans="1:7" ht="48" x14ac:dyDescent="0.25">
      <c r="A102" s="10"/>
      <c r="B102" s="7" t="s">
        <v>28</v>
      </c>
      <c r="C102" s="15" t="s">
        <v>116</v>
      </c>
      <c r="D102" s="5"/>
      <c r="E102" s="5"/>
      <c r="F102" s="19"/>
      <c r="G102" s="19"/>
    </row>
    <row r="103" spans="1:7" x14ac:dyDescent="0.25">
      <c r="A103" s="11">
        <v>44511</v>
      </c>
      <c r="B103" s="7" t="s">
        <v>36</v>
      </c>
      <c r="C103" s="12" t="s">
        <v>42</v>
      </c>
      <c r="D103" s="6" t="s">
        <v>43</v>
      </c>
      <c r="E103" s="13" t="s">
        <v>44</v>
      </c>
      <c r="F103" s="21"/>
      <c r="G103" s="21">
        <v>14435</v>
      </c>
    </row>
    <row r="104" spans="1:7" ht="36" x14ac:dyDescent="0.25">
      <c r="A104" s="10"/>
      <c r="B104" s="7" t="s">
        <v>28</v>
      </c>
      <c r="C104" s="15" t="s">
        <v>117</v>
      </c>
      <c r="D104" s="5"/>
      <c r="E104" s="5"/>
      <c r="F104" s="19"/>
      <c r="G104" s="19"/>
    </row>
    <row r="105" spans="1:7" x14ac:dyDescent="0.25">
      <c r="A105" s="11">
        <v>44518</v>
      </c>
      <c r="B105" s="7" t="s">
        <v>36</v>
      </c>
      <c r="C105" s="12" t="s">
        <v>42</v>
      </c>
      <c r="D105" s="6" t="s">
        <v>43</v>
      </c>
      <c r="E105" s="13" t="s">
        <v>44</v>
      </c>
      <c r="F105" s="21"/>
      <c r="G105" s="21">
        <v>82800</v>
      </c>
    </row>
    <row r="106" spans="1:7" ht="24" x14ac:dyDescent="0.25">
      <c r="A106" s="10"/>
      <c r="B106" s="7" t="s">
        <v>28</v>
      </c>
      <c r="C106" s="15" t="s">
        <v>118</v>
      </c>
      <c r="D106" s="5"/>
      <c r="E106" s="5"/>
      <c r="F106" s="19"/>
      <c r="G106" s="19"/>
    </row>
    <row r="107" spans="1:7" x14ac:dyDescent="0.25">
      <c r="A107" s="11">
        <v>44536</v>
      </c>
      <c r="B107" s="7" t="s">
        <v>36</v>
      </c>
      <c r="C107" s="12" t="s">
        <v>42</v>
      </c>
      <c r="D107" s="6" t="s">
        <v>43</v>
      </c>
      <c r="E107" s="13" t="s">
        <v>44</v>
      </c>
      <c r="F107" s="21"/>
      <c r="G107" s="21">
        <v>97200</v>
      </c>
    </row>
    <row r="108" spans="1:7" ht="48" x14ac:dyDescent="0.25">
      <c r="A108" s="10"/>
      <c r="B108" s="7" t="s">
        <v>28</v>
      </c>
      <c r="C108" s="15" t="s">
        <v>119</v>
      </c>
      <c r="D108" s="5"/>
      <c r="E108" s="5"/>
      <c r="F108" s="19"/>
      <c r="G108" s="19"/>
    </row>
    <row r="109" spans="1:7" x14ac:dyDescent="0.25">
      <c r="A109" s="11">
        <v>44538</v>
      </c>
      <c r="B109" s="7" t="s">
        <v>36</v>
      </c>
      <c r="C109" s="12" t="s">
        <v>69</v>
      </c>
      <c r="D109" s="6" t="s">
        <v>43</v>
      </c>
      <c r="E109" s="13" t="s">
        <v>120</v>
      </c>
      <c r="F109" s="21"/>
      <c r="G109" s="21">
        <v>26000</v>
      </c>
    </row>
    <row r="110" spans="1:7" ht="24" x14ac:dyDescent="0.25">
      <c r="A110" s="10"/>
      <c r="B110" s="7" t="s">
        <v>28</v>
      </c>
      <c r="C110" s="14" t="s">
        <v>121</v>
      </c>
      <c r="D110" s="5"/>
      <c r="E110" s="5"/>
      <c r="F110" s="19"/>
      <c r="G110" s="19"/>
    </row>
    <row r="111" spans="1:7" ht="48" x14ac:dyDescent="0.25">
      <c r="A111" s="10"/>
      <c r="B111" s="7" t="s">
        <v>28</v>
      </c>
      <c r="C111" s="15" t="s">
        <v>122</v>
      </c>
      <c r="D111" s="5"/>
      <c r="E111" s="5"/>
      <c r="F111" s="19"/>
      <c r="G111" s="19"/>
    </row>
    <row r="112" spans="1:7" x14ac:dyDescent="0.25">
      <c r="A112" s="11">
        <v>44540</v>
      </c>
      <c r="B112" s="7" t="s">
        <v>36</v>
      </c>
      <c r="C112" s="12" t="s">
        <v>42</v>
      </c>
      <c r="D112" s="6" t="s">
        <v>43</v>
      </c>
      <c r="E112" s="13" t="s">
        <v>44</v>
      </c>
      <c r="F112" s="21"/>
      <c r="G112" s="21">
        <v>93531</v>
      </c>
    </row>
    <row r="113" spans="1:7" ht="24" x14ac:dyDescent="0.25">
      <c r="A113" s="10"/>
      <c r="B113" s="7" t="s">
        <v>28</v>
      </c>
      <c r="C113" s="14" t="s">
        <v>123</v>
      </c>
      <c r="D113" s="5"/>
      <c r="E113" s="5"/>
      <c r="F113" s="19"/>
      <c r="G113" s="19"/>
    </row>
    <row r="114" spans="1:7" ht="48" x14ac:dyDescent="0.25">
      <c r="A114" s="10"/>
      <c r="B114" s="7" t="s">
        <v>28</v>
      </c>
      <c r="C114" s="15" t="s">
        <v>124</v>
      </c>
      <c r="D114" s="5"/>
      <c r="E114" s="5"/>
      <c r="F114" s="19"/>
      <c r="G114" s="19"/>
    </row>
    <row r="115" spans="1:7" x14ac:dyDescent="0.25">
      <c r="A115" s="11">
        <v>44540</v>
      </c>
      <c r="B115" s="7" t="s">
        <v>36</v>
      </c>
      <c r="C115" s="12" t="s">
        <v>42</v>
      </c>
      <c r="D115" s="6" t="s">
        <v>43</v>
      </c>
      <c r="E115" s="13" t="s">
        <v>44</v>
      </c>
      <c r="F115" s="21"/>
      <c r="G115" s="21">
        <v>63000</v>
      </c>
    </row>
    <row r="116" spans="1:7" ht="36" x14ac:dyDescent="0.25">
      <c r="A116" s="10"/>
      <c r="B116" s="7" t="s">
        <v>28</v>
      </c>
      <c r="C116" s="15" t="s">
        <v>125</v>
      </c>
      <c r="D116" s="5"/>
      <c r="E116" s="5"/>
      <c r="F116" s="19"/>
      <c r="G116" s="19"/>
    </row>
    <row r="117" spans="1:7" x14ac:dyDescent="0.25">
      <c r="A117" s="11">
        <v>44548</v>
      </c>
      <c r="B117" s="7" t="s">
        <v>36</v>
      </c>
      <c r="C117" s="12" t="s">
        <v>42</v>
      </c>
      <c r="D117" s="6" t="s">
        <v>43</v>
      </c>
      <c r="E117" s="13" t="s">
        <v>44</v>
      </c>
      <c r="F117" s="21"/>
      <c r="G117" s="21">
        <v>8333</v>
      </c>
    </row>
    <row r="118" spans="1:7" ht="60" x14ac:dyDescent="0.25">
      <c r="A118" s="10"/>
      <c r="B118" s="7" t="s">
        <v>28</v>
      </c>
      <c r="C118" s="15" t="s">
        <v>126</v>
      </c>
      <c r="D118" s="5"/>
      <c r="E118" s="5"/>
      <c r="F118" s="19"/>
      <c r="G118" s="19"/>
    </row>
    <row r="119" spans="1:7" x14ac:dyDescent="0.25">
      <c r="A119" s="11">
        <v>44548</v>
      </c>
      <c r="B119" s="7" t="s">
        <v>36</v>
      </c>
      <c r="C119" s="12" t="s">
        <v>42</v>
      </c>
      <c r="D119" s="6" t="s">
        <v>43</v>
      </c>
      <c r="E119" s="13" t="s">
        <v>44</v>
      </c>
      <c r="F119" s="21"/>
      <c r="G119" s="21">
        <v>56533</v>
      </c>
    </row>
    <row r="120" spans="1:7" ht="48" x14ac:dyDescent="0.25">
      <c r="A120" s="10"/>
      <c r="B120" s="7" t="s">
        <v>28</v>
      </c>
      <c r="C120" s="15" t="s">
        <v>127</v>
      </c>
      <c r="D120" s="5"/>
      <c r="E120" s="5"/>
      <c r="F120" s="19"/>
      <c r="G120" s="19"/>
    </row>
    <row r="121" spans="1:7" x14ac:dyDescent="0.25">
      <c r="A121" s="11">
        <v>44550</v>
      </c>
      <c r="B121" s="7" t="s">
        <v>36</v>
      </c>
      <c r="C121" s="12" t="s">
        <v>42</v>
      </c>
      <c r="D121" s="6" t="s">
        <v>43</v>
      </c>
      <c r="E121" s="13" t="s">
        <v>44</v>
      </c>
      <c r="F121" s="21"/>
      <c r="G121" s="21">
        <v>216000</v>
      </c>
    </row>
    <row r="122" spans="1:7" ht="36" x14ac:dyDescent="0.25">
      <c r="A122" s="10"/>
      <c r="B122" s="7" t="s">
        <v>28</v>
      </c>
      <c r="C122" s="15" t="s">
        <v>128</v>
      </c>
      <c r="D122" s="5"/>
      <c r="E122" s="5"/>
      <c r="F122" s="19"/>
      <c r="G122" s="19"/>
    </row>
    <row r="123" spans="1:7" x14ac:dyDescent="0.25">
      <c r="A123" s="11">
        <v>44560</v>
      </c>
      <c r="B123" s="7" t="s">
        <v>36</v>
      </c>
      <c r="C123" s="12" t="s">
        <v>69</v>
      </c>
      <c r="D123" s="6" t="s">
        <v>43</v>
      </c>
      <c r="E123" s="13" t="s">
        <v>129</v>
      </c>
      <c r="F123" s="21"/>
      <c r="G123" s="21">
        <v>355618</v>
      </c>
    </row>
    <row r="124" spans="1:7" ht="48" x14ac:dyDescent="0.25">
      <c r="A124" s="10"/>
      <c r="B124" s="7" t="s">
        <v>28</v>
      </c>
      <c r="C124" s="15" t="s">
        <v>130</v>
      </c>
      <c r="D124" s="5"/>
      <c r="E124" s="5"/>
      <c r="F124" s="19"/>
      <c r="G124" s="19"/>
    </row>
    <row r="125" spans="1:7" x14ac:dyDescent="0.25">
      <c r="A125" s="11">
        <v>44561</v>
      </c>
      <c r="B125" s="7" t="s">
        <v>36</v>
      </c>
      <c r="C125" s="12" t="s">
        <v>42</v>
      </c>
      <c r="D125" s="6" t="s">
        <v>43</v>
      </c>
      <c r="E125" s="13" t="s">
        <v>44</v>
      </c>
      <c r="F125" s="21"/>
      <c r="G125" s="21">
        <v>484380</v>
      </c>
    </row>
    <row r="126" spans="1:7" x14ac:dyDescent="0.25">
      <c r="A126" s="11">
        <v>44565</v>
      </c>
      <c r="B126" s="7" t="s">
        <v>36</v>
      </c>
      <c r="C126" s="12" t="s">
        <v>42</v>
      </c>
      <c r="D126" s="6" t="s">
        <v>43</v>
      </c>
      <c r="E126" s="13" t="s">
        <v>44</v>
      </c>
      <c r="F126" s="21"/>
      <c r="G126" s="21">
        <v>147200</v>
      </c>
    </row>
    <row r="127" spans="1:7" x14ac:dyDescent="0.25">
      <c r="A127" s="11">
        <v>44567</v>
      </c>
      <c r="B127" s="7" t="s">
        <v>36</v>
      </c>
      <c r="C127" s="12" t="s">
        <v>69</v>
      </c>
      <c r="D127" s="6" t="s">
        <v>43</v>
      </c>
      <c r="E127" s="13" t="s">
        <v>131</v>
      </c>
      <c r="F127" s="21"/>
      <c r="G127" s="21">
        <v>66200</v>
      </c>
    </row>
    <row r="128" spans="1:7" ht="48" x14ac:dyDescent="0.25">
      <c r="A128" s="10"/>
      <c r="B128" s="7" t="s">
        <v>28</v>
      </c>
      <c r="C128" s="15" t="s">
        <v>132</v>
      </c>
      <c r="D128" s="5"/>
      <c r="E128" s="5"/>
      <c r="F128" s="19"/>
      <c r="G128" s="19"/>
    </row>
    <row r="129" spans="1:7" x14ac:dyDescent="0.25">
      <c r="A129" s="11">
        <v>44580</v>
      </c>
      <c r="B129" s="7" t="s">
        <v>102</v>
      </c>
      <c r="C129" s="12" t="s">
        <v>69</v>
      </c>
      <c r="D129" s="6" t="s">
        <v>65</v>
      </c>
      <c r="E129" s="13" t="s">
        <v>133</v>
      </c>
      <c r="F129" s="21">
        <v>60000</v>
      </c>
      <c r="G129" s="21"/>
    </row>
    <row r="130" spans="1:7" ht="36" x14ac:dyDescent="0.25">
      <c r="A130" s="10"/>
      <c r="B130" s="7" t="s">
        <v>28</v>
      </c>
      <c r="C130" s="14" t="s">
        <v>134</v>
      </c>
      <c r="D130" s="5"/>
      <c r="E130" s="5"/>
      <c r="F130" s="19"/>
      <c r="G130" s="19"/>
    </row>
    <row r="131" spans="1:7" ht="72" x14ac:dyDescent="0.25">
      <c r="A131" s="10"/>
      <c r="B131" s="7" t="s">
        <v>28</v>
      </c>
      <c r="C131" s="15" t="s">
        <v>135</v>
      </c>
      <c r="D131" s="5"/>
      <c r="E131" s="5"/>
      <c r="F131" s="19"/>
      <c r="G131" s="19"/>
    </row>
    <row r="132" spans="1:7" x14ac:dyDescent="0.25">
      <c r="A132" s="11">
        <v>44580</v>
      </c>
      <c r="B132" s="7" t="s">
        <v>102</v>
      </c>
      <c r="C132" s="12" t="s">
        <v>69</v>
      </c>
      <c r="D132" s="6" t="s">
        <v>65</v>
      </c>
      <c r="E132" s="13" t="s">
        <v>136</v>
      </c>
      <c r="F132" s="21">
        <v>157500</v>
      </c>
      <c r="G132" s="21"/>
    </row>
    <row r="133" spans="1:7" ht="36" x14ac:dyDescent="0.25">
      <c r="A133" s="10"/>
      <c r="B133" s="7" t="s">
        <v>28</v>
      </c>
      <c r="C133" s="14" t="s">
        <v>137</v>
      </c>
      <c r="D133" s="5"/>
      <c r="E133" s="5"/>
      <c r="F133" s="19"/>
      <c r="G133" s="19"/>
    </row>
    <row r="134" spans="1:7" ht="108" x14ac:dyDescent="0.25">
      <c r="A134" s="10"/>
      <c r="B134" s="7" t="s">
        <v>28</v>
      </c>
      <c r="C134" s="15" t="s">
        <v>138</v>
      </c>
      <c r="D134" s="5"/>
      <c r="E134" s="5"/>
      <c r="F134" s="19"/>
      <c r="G134" s="19"/>
    </row>
    <row r="135" spans="1:7" x14ac:dyDescent="0.25">
      <c r="A135" s="11">
        <v>44581</v>
      </c>
      <c r="B135" s="7" t="s">
        <v>102</v>
      </c>
      <c r="C135" s="12" t="s">
        <v>69</v>
      </c>
      <c r="D135" s="6" t="s">
        <v>65</v>
      </c>
      <c r="E135" s="13" t="s">
        <v>139</v>
      </c>
      <c r="F135" s="21">
        <v>355618</v>
      </c>
      <c r="G135" s="21"/>
    </row>
    <row r="136" spans="1:7" ht="48" x14ac:dyDescent="0.25">
      <c r="A136" s="10"/>
      <c r="B136" s="7" t="s">
        <v>28</v>
      </c>
      <c r="C136" s="15" t="s">
        <v>140</v>
      </c>
      <c r="D136" s="5"/>
      <c r="E136" s="5"/>
      <c r="F136" s="19"/>
      <c r="G136" s="19"/>
    </row>
    <row r="137" spans="1:7" x14ac:dyDescent="0.25">
      <c r="A137" s="11">
        <v>44581</v>
      </c>
      <c r="B137" s="7" t="s">
        <v>36</v>
      </c>
      <c r="C137" s="12" t="s">
        <v>69</v>
      </c>
      <c r="D137" s="6" t="s">
        <v>43</v>
      </c>
      <c r="E137" s="13" t="s">
        <v>141</v>
      </c>
      <c r="F137" s="21"/>
      <c r="G137" s="21">
        <v>329267</v>
      </c>
    </row>
    <row r="138" spans="1:7" ht="48" x14ac:dyDescent="0.25">
      <c r="A138" s="10"/>
      <c r="B138" s="7" t="s">
        <v>28</v>
      </c>
      <c r="C138" s="15" t="s">
        <v>142</v>
      </c>
      <c r="D138" s="5"/>
      <c r="E138" s="5"/>
      <c r="F138" s="19"/>
      <c r="G138" s="19"/>
    </row>
    <row r="139" spans="1:7" x14ac:dyDescent="0.25">
      <c r="A139" s="11">
        <v>44596</v>
      </c>
      <c r="B139" s="7" t="s">
        <v>102</v>
      </c>
      <c r="C139" s="12" t="s">
        <v>42</v>
      </c>
      <c r="D139" s="6" t="s">
        <v>65</v>
      </c>
      <c r="E139" s="13" t="s">
        <v>44</v>
      </c>
      <c r="F139" s="21">
        <v>630000</v>
      </c>
      <c r="G139" s="21"/>
    </row>
    <row r="140" spans="1:7" ht="36" x14ac:dyDescent="0.25">
      <c r="A140" s="10"/>
      <c r="B140" s="7" t="s">
        <v>28</v>
      </c>
      <c r="C140" s="14" t="s">
        <v>143</v>
      </c>
      <c r="D140" s="5"/>
      <c r="E140" s="5"/>
      <c r="F140" s="19"/>
      <c r="G140" s="19"/>
    </row>
    <row r="141" spans="1:7" ht="48" x14ac:dyDescent="0.25">
      <c r="A141" s="10"/>
      <c r="B141" s="7" t="s">
        <v>28</v>
      </c>
      <c r="C141" s="15" t="s">
        <v>144</v>
      </c>
      <c r="D141" s="5"/>
      <c r="E141" s="5"/>
      <c r="F141" s="19"/>
      <c r="G141" s="19"/>
    </row>
    <row r="142" spans="1:7" x14ac:dyDescent="0.25">
      <c r="A142" s="11">
        <v>44607</v>
      </c>
      <c r="B142" s="7" t="s">
        <v>36</v>
      </c>
      <c r="C142" s="12" t="s">
        <v>42</v>
      </c>
      <c r="D142" s="6" t="s">
        <v>43</v>
      </c>
      <c r="E142" s="13" t="s">
        <v>44</v>
      </c>
      <c r="F142" s="21"/>
      <c r="G142" s="21">
        <v>60000</v>
      </c>
    </row>
    <row r="143" spans="1:7" ht="48" x14ac:dyDescent="0.25">
      <c r="A143" s="10"/>
      <c r="B143" s="7" t="s">
        <v>28</v>
      </c>
      <c r="C143" s="15" t="s">
        <v>145</v>
      </c>
      <c r="D143" s="5"/>
      <c r="E143" s="5"/>
      <c r="F143" s="19"/>
      <c r="G143" s="19"/>
    </row>
    <row r="144" spans="1:7" x14ac:dyDescent="0.25">
      <c r="A144" s="11">
        <v>44607</v>
      </c>
      <c r="B144" s="7" t="s">
        <v>36</v>
      </c>
      <c r="C144" s="12" t="s">
        <v>42</v>
      </c>
      <c r="D144" s="6" t="s">
        <v>43</v>
      </c>
      <c r="E144" s="13" t="s">
        <v>44</v>
      </c>
      <c r="F144" s="21"/>
      <c r="G144" s="21">
        <v>36000</v>
      </c>
    </row>
    <row r="145" spans="1:7" ht="48" x14ac:dyDescent="0.25">
      <c r="A145" s="10"/>
      <c r="B145" s="7" t="s">
        <v>28</v>
      </c>
      <c r="C145" s="15" t="s">
        <v>145</v>
      </c>
      <c r="D145" s="5"/>
      <c r="E145" s="5"/>
      <c r="F145" s="19"/>
      <c r="G145" s="19"/>
    </row>
    <row r="146" spans="1:7" x14ac:dyDescent="0.25">
      <c r="A146" s="11">
        <v>44611</v>
      </c>
      <c r="B146" s="7" t="s">
        <v>36</v>
      </c>
      <c r="C146" s="12" t="s">
        <v>42</v>
      </c>
      <c r="D146" s="6" t="s">
        <v>43</v>
      </c>
      <c r="E146" s="13" t="s">
        <v>44</v>
      </c>
      <c r="F146" s="21"/>
      <c r="G146" s="21">
        <v>2520000</v>
      </c>
    </row>
    <row r="147" spans="1:7" x14ac:dyDescent="0.25">
      <c r="A147" s="10"/>
      <c r="B147" s="7" t="s">
        <v>28</v>
      </c>
      <c r="C147" s="14" t="s">
        <v>146</v>
      </c>
      <c r="D147" s="5"/>
      <c r="E147" s="5"/>
      <c r="F147" s="19"/>
      <c r="G147" s="19"/>
    </row>
    <row r="148" spans="1:7" ht="60" x14ac:dyDescent="0.25">
      <c r="A148" s="10"/>
      <c r="B148" s="7" t="s">
        <v>28</v>
      </c>
      <c r="C148" s="15" t="s">
        <v>147</v>
      </c>
      <c r="D148" s="5"/>
      <c r="E148" s="5"/>
      <c r="F148" s="19"/>
      <c r="G148" s="19"/>
    </row>
    <row r="149" spans="1:7" x14ac:dyDescent="0.25">
      <c r="A149" s="11">
        <v>44617</v>
      </c>
      <c r="B149" s="7" t="s">
        <v>36</v>
      </c>
      <c r="C149" s="12" t="s">
        <v>42</v>
      </c>
      <c r="D149" s="6" t="s">
        <v>43</v>
      </c>
      <c r="E149" s="13" t="s">
        <v>44</v>
      </c>
      <c r="F149" s="21"/>
      <c r="G149" s="21">
        <v>49068</v>
      </c>
    </row>
    <row r="150" spans="1:7" ht="24" x14ac:dyDescent="0.25">
      <c r="A150" s="10"/>
      <c r="B150" s="7" t="s">
        <v>28</v>
      </c>
      <c r="C150" s="15" t="s">
        <v>148</v>
      </c>
      <c r="D150" s="5"/>
      <c r="E150" s="5"/>
      <c r="F150" s="19"/>
      <c r="G150" s="19"/>
    </row>
    <row r="151" spans="1:7" x14ac:dyDescent="0.25">
      <c r="A151" s="11">
        <v>44641</v>
      </c>
      <c r="B151" s="7" t="s">
        <v>36</v>
      </c>
      <c r="C151" s="12" t="s">
        <v>42</v>
      </c>
      <c r="D151" s="6" t="s">
        <v>43</v>
      </c>
      <c r="E151" s="13" t="s">
        <v>44</v>
      </c>
      <c r="F151" s="21"/>
      <c r="G151" s="21">
        <v>90000</v>
      </c>
    </row>
    <row r="152" spans="1:7" ht="48" x14ac:dyDescent="0.25">
      <c r="A152" s="10"/>
      <c r="B152" s="7" t="s">
        <v>28</v>
      </c>
      <c r="C152" s="15" t="s">
        <v>149</v>
      </c>
      <c r="D152" s="5"/>
      <c r="E152" s="5"/>
      <c r="F152" s="19"/>
      <c r="G152" s="19"/>
    </row>
    <row r="153" spans="1:7" x14ac:dyDescent="0.25">
      <c r="A153" s="11">
        <v>44641</v>
      </c>
      <c r="B153" s="7" t="s">
        <v>36</v>
      </c>
      <c r="C153" s="12" t="s">
        <v>42</v>
      </c>
      <c r="D153" s="6" t="s">
        <v>43</v>
      </c>
      <c r="E153" s="13" t="s">
        <v>44</v>
      </c>
      <c r="F153" s="21"/>
      <c r="G153" s="21">
        <v>207000</v>
      </c>
    </row>
    <row r="154" spans="1:7" ht="48" x14ac:dyDescent="0.25">
      <c r="A154" s="10"/>
      <c r="B154" s="7" t="s">
        <v>28</v>
      </c>
      <c r="C154" s="15" t="s">
        <v>150</v>
      </c>
      <c r="D154" s="5"/>
      <c r="E154" s="5"/>
      <c r="F154" s="19"/>
      <c r="G154" s="19"/>
    </row>
    <row r="155" spans="1:7" x14ac:dyDescent="0.25">
      <c r="A155" s="11">
        <v>44643</v>
      </c>
      <c r="B155" s="7" t="s">
        <v>36</v>
      </c>
      <c r="C155" s="12" t="s">
        <v>69</v>
      </c>
      <c r="D155" s="6" t="s">
        <v>43</v>
      </c>
      <c r="E155" s="13" t="s">
        <v>151</v>
      </c>
      <c r="F155" s="21"/>
      <c r="G155" s="21">
        <v>35000</v>
      </c>
    </row>
    <row r="156" spans="1:7" ht="36" x14ac:dyDescent="0.25">
      <c r="A156" s="10"/>
      <c r="B156" s="7" t="s">
        <v>28</v>
      </c>
      <c r="C156" s="15" t="s">
        <v>152</v>
      </c>
      <c r="D156" s="5"/>
      <c r="E156" s="5"/>
      <c r="F156" s="19"/>
      <c r="G156" s="19"/>
    </row>
    <row r="157" spans="1:7" x14ac:dyDescent="0.25">
      <c r="A157" s="11">
        <v>44650</v>
      </c>
      <c r="B157" s="7" t="s">
        <v>36</v>
      </c>
      <c r="C157" s="12" t="s">
        <v>42</v>
      </c>
      <c r="D157" s="6" t="s">
        <v>43</v>
      </c>
      <c r="E157" s="13" t="s">
        <v>153</v>
      </c>
      <c r="F157" s="21"/>
      <c r="G157" s="21">
        <v>1465016</v>
      </c>
    </row>
    <row r="158" spans="1:7" x14ac:dyDescent="0.25">
      <c r="A158" s="10"/>
      <c r="B158" s="7" t="s">
        <v>28</v>
      </c>
      <c r="C158" s="15" t="s">
        <v>154</v>
      </c>
      <c r="D158" s="5"/>
      <c r="E158" s="5"/>
      <c r="F158" s="19"/>
      <c r="G158" s="19"/>
    </row>
    <row r="159" spans="1:7" x14ac:dyDescent="0.25">
      <c r="A159" s="11">
        <v>44651</v>
      </c>
      <c r="B159" s="7" t="s">
        <v>36</v>
      </c>
      <c r="C159" s="12" t="s">
        <v>155</v>
      </c>
      <c r="D159" s="6" t="s">
        <v>38</v>
      </c>
      <c r="E159" s="13" t="s">
        <v>156</v>
      </c>
      <c r="F159" s="21"/>
      <c r="G159" s="21">
        <v>17013865</v>
      </c>
    </row>
    <row r="160" spans="1:7" x14ac:dyDescent="0.25">
      <c r="A160" s="10"/>
      <c r="B160" s="7" t="s">
        <v>28</v>
      </c>
      <c r="C160" s="15" t="s">
        <v>157</v>
      </c>
      <c r="D160" s="5"/>
      <c r="E160" s="5"/>
      <c r="F160" s="19"/>
      <c r="G160" s="19"/>
    </row>
    <row r="161" spans="1:7" x14ac:dyDescent="0.25">
      <c r="A161" s="11">
        <v>44651</v>
      </c>
      <c r="B161" s="7" t="s">
        <v>36</v>
      </c>
      <c r="C161" s="12" t="s">
        <v>158</v>
      </c>
      <c r="D161" s="6" t="s">
        <v>38</v>
      </c>
      <c r="E161" s="13" t="s">
        <v>159</v>
      </c>
      <c r="F161" s="21"/>
      <c r="G161" s="21">
        <v>587355</v>
      </c>
    </row>
    <row r="162" spans="1:7" ht="24" x14ac:dyDescent="0.25">
      <c r="A162" s="10"/>
      <c r="B162" s="7" t="s">
        <v>28</v>
      </c>
      <c r="C162" s="15" t="s">
        <v>160</v>
      </c>
      <c r="D162" s="5"/>
      <c r="E162" s="5"/>
      <c r="F162" s="19"/>
      <c r="G162" s="19"/>
    </row>
    <row r="163" spans="1:7" x14ac:dyDescent="0.25">
      <c r="A163" s="54">
        <v>2530158</v>
      </c>
      <c r="B163" s="54"/>
      <c r="C163" s="54"/>
      <c r="D163" s="54"/>
      <c r="E163" s="54"/>
      <c r="F163" s="54"/>
      <c r="G163" s="23">
        <v>347682603.69</v>
      </c>
    </row>
    <row r="164" spans="1:7" x14ac:dyDescent="0.25">
      <c r="A164" s="16" t="s">
        <v>28</v>
      </c>
      <c r="B164" s="7" t="s">
        <v>102</v>
      </c>
      <c r="C164" s="17" t="s">
        <v>161</v>
      </c>
      <c r="D164" s="55">
        <v>345152445.69</v>
      </c>
      <c r="E164" s="55"/>
      <c r="F164" s="55"/>
      <c r="G164" s="24"/>
    </row>
    <row r="165" spans="1:7" x14ac:dyDescent="0.25">
      <c r="A165" s="51">
        <v>347682603.69</v>
      </c>
      <c r="B165" s="51"/>
      <c r="C165" s="51"/>
      <c r="D165" s="51"/>
      <c r="E165" s="51"/>
      <c r="F165" s="52"/>
      <c r="G165" s="25">
        <v>347682603.69</v>
      </c>
    </row>
  </sheetData>
  <mergeCells count="10">
    <mergeCell ref="A165:F165"/>
    <mergeCell ref="A6:C6"/>
    <mergeCell ref="B7:C7"/>
    <mergeCell ref="A163:F163"/>
    <mergeCell ref="D164:F164"/>
    <mergeCell ref="A1:C1"/>
    <mergeCell ref="A2:C2"/>
    <mergeCell ref="A3:C3"/>
    <mergeCell ref="A4:C4"/>
    <mergeCell ref="A5:C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NAACIT</dc:creator>
  <cp:lastModifiedBy>LASI meeting_01.12.22</cp:lastModifiedBy>
  <cp:lastPrinted>2022-12-05T06:11:38Z</cp:lastPrinted>
  <dcterms:created xsi:type="dcterms:W3CDTF">2021-07-13T06:54:34Z</dcterms:created>
  <dcterms:modified xsi:type="dcterms:W3CDTF">2022-12-28T10:08:23Z</dcterms:modified>
</cp:coreProperties>
</file>